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ll Revenue Reports\TENDER 2018-19\Tender 2024-25\"/>
    </mc:Choice>
  </mc:AlternateContent>
  <bookViews>
    <workbookView xWindow="0" yWindow="0" windowWidth="28800" windowHeight="11535" activeTab="1"/>
  </bookViews>
  <sheets>
    <sheet name="Open auction cut material" sheetId="1" r:id="rId1"/>
    <sheet name="Open auction Green standing tre" sheetId="2" r:id="rId2"/>
  </sheets>
  <definedNames>
    <definedName name="_xlnm.Print_Area" localSheetId="0">'Open auction cut material'!$A$2:$O$217</definedName>
    <definedName name="_xlnm.Print_Area" localSheetId="1">'Open auction Green standing tre'!$A$1:$S$153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6" i="1" l="1"/>
  <c r="M214" i="1"/>
  <c r="M212" i="1"/>
  <c r="M203" i="1"/>
  <c r="M201" i="1"/>
  <c r="M198" i="1"/>
  <c r="M194" i="1"/>
  <c r="M190" i="1"/>
  <c r="M188" i="1"/>
  <c r="M183" i="1"/>
  <c r="M181" i="1"/>
  <c r="M171" i="1"/>
  <c r="M157" i="1"/>
  <c r="M152" i="1"/>
  <c r="M147" i="1"/>
  <c r="M142" i="1"/>
  <c r="M133" i="1"/>
  <c r="M128" i="1"/>
  <c r="M126" i="1"/>
  <c r="M124" i="1"/>
  <c r="M118" i="1"/>
  <c r="M111" i="1"/>
  <c r="M105" i="1"/>
  <c r="M98" i="1"/>
  <c r="M84" i="1"/>
  <c r="M80" i="1"/>
  <c r="M74" i="1"/>
  <c r="M70" i="1"/>
  <c r="M68" i="1"/>
  <c r="M66" i="1"/>
  <c r="M64" i="1"/>
  <c r="M62" i="1"/>
  <c r="M60" i="1"/>
  <c r="M58" i="1"/>
  <c r="M56" i="1"/>
  <c r="M54" i="1"/>
  <c r="M52" i="1"/>
  <c r="M50" i="1"/>
  <c r="M48" i="1"/>
  <c r="M46" i="1"/>
  <c r="M44" i="1"/>
  <c r="M42" i="1"/>
  <c r="M40" i="1"/>
  <c r="M38" i="1"/>
  <c r="M36" i="1"/>
  <c r="M34" i="1"/>
  <c r="M32" i="1"/>
  <c r="M30" i="1"/>
  <c r="M26" i="1"/>
  <c r="M23" i="1"/>
  <c r="M21" i="1"/>
  <c r="M16" i="1"/>
  <c r="M14" i="1"/>
  <c r="M10" i="1"/>
  <c r="M8" i="1"/>
  <c r="M6" i="1"/>
  <c r="J216" i="1" l="1"/>
  <c r="L215" i="1"/>
  <c r="L213" i="1"/>
  <c r="J212" i="1"/>
  <c r="I212" i="1"/>
  <c r="L211" i="1"/>
  <c r="L210" i="1"/>
  <c r="L209" i="1"/>
  <c r="L208" i="1"/>
  <c r="L207" i="1"/>
  <c r="L206" i="1"/>
  <c r="L205" i="1"/>
  <c r="L204" i="1"/>
  <c r="L202" i="1"/>
  <c r="J201" i="1"/>
  <c r="I201" i="1"/>
  <c r="L200" i="1"/>
  <c r="L199" i="1"/>
  <c r="L201" i="1" s="1"/>
  <c r="J198" i="1"/>
  <c r="I198" i="1"/>
  <c r="L197" i="1"/>
  <c r="L196" i="1"/>
  <c r="L195" i="1"/>
  <c r="J194" i="1"/>
  <c r="I194" i="1"/>
  <c r="L193" i="1"/>
  <c r="L192" i="1"/>
  <c r="L191" i="1"/>
  <c r="L194" i="1" s="1"/>
  <c r="L189" i="1"/>
  <c r="J188" i="1"/>
  <c r="I188" i="1"/>
  <c r="L187" i="1"/>
  <c r="L186" i="1"/>
  <c r="L185" i="1"/>
  <c r="L184" i="1"/>
  <c r="L188" i="1" s="1"/>
  <c r="L182" i="1"/>
  <c r="J181" i="1"/>
  <c r="I181" i="1"/>
  <c r="L180" i="1"/>
  <c r="L179" i="1"/>
  <c r="L178" i="1"/>
  <c r="L177" i="1"/>
  <c r="L176" i="1"/>
  <c r="L175" i="1"/>
  <c r="L174" i="1"/>
  <c r="L173" i="1"/>
  <c r="L172" i="1"/>
  <c r="J171" i="1"/>
  <c r="I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98" i="1" l="1"/>
  <c r="L171" i="1"/>
  <c r="L181" i="1"/>
  <c r="L212" i="1"/>
  <c r="M146" i="2"/>
  <c r="L146" i="2"/>
  <c r="K146" i="2"/>
  <c r="J146" i="2"/>
  <c r="I146" i="2"/>
  <c r="H146" i="2"/>
  <c r="G146" i="2"/>
  <c r="F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M133" i="2"/>
  <c r="L133" i="2"/>
  <c r="K133" i="2"/>
  <c r="J133" i="2"/>
  <c r="I133" i="2"/>
  <c r="H133" i="2"/>
  <c r="G133" i="2"/>
  <c r="F133" i="2"/>
  <c r="P132" i="2"/>
  <c r="O132" i="2"/>
  <c r="N132" i="2"/>
  <c r="P131" i="2"/>
  <c r="O131" i="2"/>
  <c r="N131" i="2"/>
  <c r="P130" i="2"/>
  <c r="O130" i="2"/>
  <c r="N130" i="2"/>
  <c r="P129" i="2"/>
  <c r="O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P123" i="2"/>
  <c r="O123" i="2"/>
  <c r="N123" i="2"/>
  <c r="P122" i="2"/>
  <c r="O122" i="2"/>
  <c r="N122" i="2"/>
  <c r="P121" i="2"/>
  <c r="O121" i="2"/>
  <c r="N121" i="2"/>
  <c r="M120" i="2"/>
  <c r="L120" i="2"/>
  <c r="K120" i="2"/>
  <c r="J120" i="2"/>
  <c r="I120" i="2"/>
  <c r="H120" i="2"/>
  <c r="G120" i="2"/>
  <c r="F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M107" i="2"/>
  <c r="L107" i="2"/>
  <c r="K107" i="2"/>
  <c r="J107" i="2"/>
  <c r="I107" i="2"/>
  <c r="H107" i="2"/>
  <c r="G107" i="2"/>
  <c r="F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M94" i="2"/>
  <c r="L94" i="2"/>
  <c r="K94" i="2"/>
  <c r="J94" i="2"/>
  <c r="I94" i="2"/>
  <c r="H94" i="2"/>
  <c r="G94" i="2"/>
  <c r="F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M81" i="2"/>
  <c r="L81" i="2"/>
  <c r="K81" i="2"/>
  <c r="J81" i="2"/>
  <c r="I81" i="2"/>
  <c r="H81" i="2"/>
  <c r="G81" i="2"/>
  <c r="F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P70" i="2"/>
  <c r="O70" i="2"/>
  <c r="N70" i="2"/>
  <c r="P69" i="2"/>
  <c r="O69" i="2"/>
  <c r="N69" i="2"/>
  <c r="J147" i="2" l="1"/>
  <c r="I147" i="2"/>
  <c r="K147" i="2"/>
  <c r="G147" i="2"/>
  <c r="O94" i="2"/>
  <c r="N120" i="2"/>
  <c r="N94" i="2"/>
  <c r="N133" i="2"/>
  <c r="L147" i="2"/>
  <c r="H147" i="2"/>
  <c r="P94" i="2"/>
  <c r="Q94" i="2" s="1"/>
  <c r="O133" i="2"/>
  <c r="P120" i="2"/>
  <c r="P133" i="2"/>
  <c r="P81" i="2"/>
  <c r="Q81" i="2" s="1"/>
  <c r="N81" i="2"/>
  <c r="N107" i="2"/>
  <c r="P146" i="2"/>
  <c r="O81" i="2"/>
  <c r="P107" i="2"/>
  <c r="O107" i="2"/>
  <c r="O120" i="2"/>
  <c r="N146" i="2"/>
  <c r="M147" i="2"/>
  <c r="O146" i="2"/>
  <c r="F147" i="2"/>
  <c r="J80" i="1"/>
  <c r="I80" i="1"/>
  <c r="N147" i="2" l="1"/>
  <c r="P147" i="2"/>
  <c r="Q147" i="2" s="1"/>
  <c r="O147" i="2"/>
  <c r="J157" i="1"/>
  <c r="I157" i="1"/>
  <c r="L156" i="1"/>
  <c r="L155" i="1"/>
  <c r="L154" i="1"/>
  <c r="L153" i="1"/>
  <c r="L157" i="1" s="1"/>
  <c r="J152" i="1"/>
  <c r="I152" i="1"/>
  <c r="L151" i="1"/>
  <c r="L150" i="1"/>
  <c r="L149" i="1"/>
  <c r="L148" i="1"/>
  <c r="L152" i="1" s="1"/>
  <c r="J147" i="1"/>
  <c r="I147" i="1"/>
  <c r="L146" i="1"/>
  <c r="L145" i="1"/>
  <c r="L144" i="1"/>
  <c r="L143" i="1"/>
  <c r="J142" i="1"/>
  <c r="I142" i="1"/>
  <c r="L141" i="1"/>
  <c r="L140" i="1"/>
  <c r="L139" i="1"/>
  <c r="L138" i="1"/>
  <c r="L137" i="1"/>
  <c r="L136" i="1"/>
  <c r="L135" i="1"/>
  <c r="L134" i="1"/>
  <c r="J133" i="1"/>
  <c r="I133" i="1"/>
  <c r="L132" i="1"/>
  <c r="L131" i="1"/>
  <c r="L130" i="1"/>
  <c r="L129" i="1"/>
  <c r="L133" i="1" l="1"/>
  <c r="L147" i="1"/>
  <c r="J124" i="1"/>
  <c r="I124" i="1"/>
  <c r="L123" i="1"/>
  <c r="L122" i="1"/>
  <c r="L121" i="1"/>
  <c r="L120" i="1"/>
  <c r="L119" i="1"/>
  <c r="J118" i="1"/>
  <c r="I118" i="1"/>
  <c r="L117" i="1"/>
  <c r="L116" i="1"/>
  <c r="L115" i="1"/>
  <c r="L114" i="1"/>
  <c r="L113" i="1"/>
  <c r="L112" i="1"/>
  <c r="J111" i="1"/>
  <c r="I111" i="1"/>
  <c r="L110" i="1"/>
  <c r="L109" i="1"/>
  <c r="L108" i="1"/>
  <c r="L107" i="1"/>
  <c r="L106" i="1"/>
  <c r="L111" i="1" s="1"/>
  <c r="J105" i="1"/>
  <c r="I105" i="1"/>
  <c r="L104" i="1"/>
  <c r="L103" i="1"/>
  <c r="L102" i="1"/>
  <c r="L101" i="1"/>
  <c r="L100" i="1"/>
  <c r="L99" i="1"/>
  <c r="L105" i="1" s="1"/>
  <c r="J98" i="1"/>
  <c r="I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J84" i="1"/>
  <c r="I84" i="1"/>
  <c r="L83" i="1"/>
  <c r="L82" i="1"/>
  <c r="L81" i="1"/>
  <c r="L84" i="1" s="1"/>
  <c r="L79" i="1"/>
  <c r="L78" i="1"/>
  <c r="L77" i="1"/>
  <c r="L76" i="1"/>
  <c r="L75" i="1"/>
  <c r="J74" i="1"/>
  <c r="I74" i="1"/>
  <c r="L73" i="1"/>
  <c r="L72" i="1"/>
  <c r="L71" i="1"/>
  <c r="L74" i="1" s="1"/>
  <c r="L80" i="1" l="1"/>
  <c r="L118" i="1"/>
  <c r="L124" i="1"/>
  <c r="L98" i="1"/>
  <c r="M68" i="2"/>
  <c r="L68" i="2"/>
  <c r="K68" i="2"/>
  <c r="J68" i="2"/>
  <c r="I68" i="2"/>
  <c r="H68" i="2"/>
  <c r="G68" i="2"/>
  <c r="F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M55" i="2"/>
  <c r="L55" i="2"/>
  <c r="K55" i="2"/>
  <c r="J55" i="2"/>
  <c r="I55" i="2"/>
  <c r="H55" i="2"/>
  <c r="G55" i="2"/>
  <c r="F55" i="2"/>
  <c r="P54" i="2"/>
  <c r="O54" i="2"/>
  <c r="N54" i="2"/>
  <c r="P53" i="2"/>
  <c r="O53" i="2"/>
  <c r="N53" i="2"/>
  <c r="P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M42" i="2"/>
  <c r="L42" i="2"/>
  <c r="K42" i="2"/>
  <c r="J42" i="2"/>
  <c r="I42" i="2"/>
  <c r="H42" i="2"/>
  <c r="G42" i="2"/>
  <c r="F42" i="2"/>
  <c r="P41" i="2"/>
  <c r="O41" i="2"/>
  <c r="N41" i="2"/>
  <c r="P40" i="2"/>
  <c r="O40" i="2"/>
  <c r="N40" i="2"/>
  <c r="P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M29" i="2"/>
  <c r="L29" i="2"/>
  <c r="K29" i="2"/>
  <c r="J29" i="2"/>
  <c r="I29" i="2"/>
  <c r="H29" i="2"/>
  <c r="G29" i="2"/>
  <c r="F29" i="2"/>
  <c r="P28" i="2"/>
  <c r="O28" i="2"/>
  <c r="N28" i="2"/>
  <c r="P27" i="2"/>
  <c r="O27" i="2"/>
  <c r="N27" i="2"/>
  <c r="P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P17" i="2"/>
  <c r="O17" i="2"/>
  <c r="N17" i="2"/>
  <c r="M16" i="2"/>
  <c r="L16" i="2"/>
  <c r="K16" i="2"/>
  <c r="J16" i="2"/>
  <c r="I16" i="2"/>
  <c r="H16" i="2"/>
  <c r="G16" i="2"/>
  <c r="F16" i="2"/>
  <c r="P15" i="2"/>
  <c r="O15" i="2"/>
  <c r="N15" i="2"/>
  <c r="P14" i="2"/>
  <c r="O14" i="2"/>
  <c r="N14" i="2"/>
  <c r="P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P7" i="2"/>
  <c r="O7" i="2"/>
  <c r="N7" i="2"/>
  <c r="P6" i="2"/>
  <c r="O6" i="2"/>
  <c r="N6" i="2"/>
  <c r="P5" i="2"/>
  <c r="O5" i="2"/>
  <c r="N5" i="2"/>
  <c r="P4" i="2"/>
  <c r="O4" i="2"/>
  <c r="N4" i="2"/>
  <c r="L70" i="1"/>
  <c r="L68" i="1"/>
  <c r="L66" i="1"/>
  <c r="L64" i="1"/>
  <c r="L62" i="1"/>
  <c r="L60" i="1"/>
  <c r="L57" i="1"/>
  <c r="L58" i="1" s="1"/>
  <c r="L55" i="1"/>
  <c r="L56" i="1" s="1"/>
  <c r="L53" i="1"/>
  <c r="L54" i="1" s="1"/>
  <c r="L51" i="1"/>
  <c r="L52" i="1" s="1"/>
  <c r="L49" i="1"/>
  <c r="L50" i="1" s="1"/>
  <c r="L47" i="1"/>
  <c r="L48" i="1" s="1"/>
  <c r="L45" i="1"/>
  <c r="L46" i="1" s="1"/>
  <c r="L43" i="1"/>
  <c r="L44" i="1" s="1"/>
  <c r="L41" i="1"/>
  <c r="L42" i="1" s="1"/>
  <c r="L39" i="1"/>
  <c r="L40" i="1" s="1"/>
  <c r="L37" i="1"/>
  <c r="L38" i="1" s="1"/>
  <c r="L35" i="1"/>
  <c r="L36" i="1" s="1"/>
  <c r="L33" i="1"/>
  <c r="L34" i="1" s="1"/>
  <c r="L31" i="1"/>
  <c r="L32" i="1" s="1"/>
  <c r="J30" i="1"/>
  <c r="L29" i="1"/>
  <c r="L28" i="1"/>
  <c r="L27" i="1"/>
  <c r="J26" i="1"/>
  <c r="L25" i="1"/>
  <c r="L24" i="1"/>
  <c r="L22" i="1"/>
  <c r="L23" i="1" s="1"/>
  <c r="J21" i="1"/>
  <c r="L20" i="1"/>
  <c r="L19" i="1"/>
  <c r="L18" i="1"/>
  <c r="L17" i="1"/>
  <c r="L15" i="1"/>
  <c r="L16" i="1" s="1"/>
  <c r="J14" i="1"/>
  <c r="L13" i="1"/>
  <c r="L12" i="1"/>
  <c r="L11" i="1"/>
  <c r="L9" i="1"/>
  <c r="L10" i="1" s="1"/>
  <c r="L7" i="1"/>
  <c r="L8" i="1" s="1"/>
  <c r="J6" i="1"/>
  <c r="I6" i="1"/>
  <c r="L5" i="1"/>
  <c r="L4" i="1"/>
  <c r="L6" i="1" s="1"/>
  <c r="L14" i="1" l="1"/>
  <c r="L30" i="1"/>
  <c r="P55" i="2"/>
  <c r="Q55" i="2" s="1"/>
  <c r="N55" i="2"/>
  <c r="N68" i="2"/>
  <c r="P42" i="2"/>
  <c r="Q42" i="2" s="1"/>
  <c r="O55" i="2"/>
  <c r="N29" i="2"/>
  <c r="N42" i="2"/>
  <c r="P68" i="2"/>
  <c r="Q68" i="2" s="1"/>
  <c r="P29" i="2"/>
  <c r="Q29" i="2" s="1"/>
  <c r="O68" i="2"/>
  <c r="O29" i="2"/>
  <c r="O42" i="2"/>
  <c r="L26" i="1"/>
  <c r="L21" i="1"/>
  <c r="N16" i="2"/>
  <c r="O16" i="2"/>
  <c r="P16" i="2"/>
  <c r="Q16" i="2" s="1"/>
</calcChain>
</file>

<file path=xl/sharedStrings.xml><?xml version="1.0" encoding="utf-8"?>
<sst xmlns="http://schemas.openxmlformats.org/spreadsheetml/2006/main" count="827" uniqueCount="194">
  <si>
    <t>Sr No.</t>
  </si>
  <si>
    <t>Name of Depot</t>
  </si>
  <si>
    <t>Name of Project</t>
  </si>
  <si>
    <t>Lot No.</t>
  </si>
  <si>
    <t>Strip</t>
  </si>
  <si>
    <t>Species</t>
  </si>
  <si>
    <t>Length</t>
  </si>
  <si>
    <t>Girth</t>
  </si>
  <si>
    <t>No. Log</t>
  </si>
  <si>
    <t>Vol.</t>
  </si>
  <si>
    <t>Rate</t>
  </si>
  <si>
    <t>Reserve Price</t>
  </si>
  <si>
    <t>IIA</t>
  </si>
  <si>
    <t>IB</t>
  </si>
  <si>
    <t>Rasoolpur</t>
  </si>
  <si>
    <t>Amritsar</t>
  </si>
  <si>
    <t>ASR-ASR-CM-3351  
(2023-24)</t>
  </si>
  <si>
    <t>Patti-Tarn Taran road 0-3 R/s</t>
  </si>
  <si>
    <t>Muddies</t>
  </si>
  <si>
    <t>Total</t>
  </si>
  <si>
    <t>Ramdas</t>
  </si>
  <si>
    <t>ASR-ASR-CM-3356
(2024-25)</t>
  </si>
  <si>
    <t>Kamalpur Jungle, Compartment No. 2, Plot No. 11</t>
  </si>
  <si>
    <t>F/w</t>
  </si>
  <si>
    <t>4m3</t>
  </si>
  <si>
    <t>Vallah</t>
  </si>
  <si>
    <t>ASR-ASR-CM-3369
(2024-25)</t>
  </si>
  <si>
    <t>GTR ASR Byepass km 32 to  MBL Canal L/s</t>
  </si>
  <si>
    <t>1m3</t>
  </si>
  <si>
    <t>III</t>
  </si>
  <si>
    <t>IIB</t>
  </si>
  <si>
    <t>ASR-ASR-CM-3370
(2024-25)</t>
  </si>
  <si>
    <t>ASR-ASR-CM-3377
(2024-25)</t>
  </si>
  <si>
    <t>10m3</t>
  </si>
  <si>
    <t>IA</t>
  </si>
  <si>
    <t>ASR-ASR-CM-3378
(2024-25)</t>
  </si>
  <si>
    <t>ASR-ASR-CM-3406
(2024-25)</t>
  </si>
  <si>
    <t>GTR Byepass km 25-34 R/s</t>
  </si>
  <si>
    <t>5m3</t>
  </si>
  <si>
    <t xml:space="preserve">ASR-ASR-CM-3407
(2024-25)
</t>
  </si>
  <si>
    <t>ASR-ASR-CM-3409
(2024-25)</t>
  </si>
  <si>
    <t>GTR Byepass km 32 to MBL Canal L/s</t>
  </si>
  <si>
    <t>ASR-ASR-CM-3410
(2024-25)</t>
  </si>
  <si>
    <t>1.5m3</t>
  </si>
  <si>
    <t>ASR-ASR-CM-3412
(2024-25)</t>
  </si>
  <si>
    <t>Pathankot</t>
  </si>
  <si>
    <t>ASR-PTK-CM-3365 
(2024-25)</t>
  </si>
  <si>
    <t>Strip Village Thara Jhikla Tikka maira Jungle</t>
  </si>
  <si>
    <t>Mango F/w</t>
  </si>
  <si>
    <t>19m3</t>
  </si>
  <si>
    <t>ASR-PTK-CM-3366
(2024-25)</t>
  </si>
  <si>
    <t>15m3</t>
  </si>
  <si>
    <t>ASR-PTK-CM-3387
(2024-25)</t>
  </si>
  <si>
    <t>ASR-PTK-CM-3398
(2024-25)</t>
  </si>
  <si>
    <t>Misc Mix F/w</t>
  </si>
  <si>
    <t>16m3</t>
  </si>
  <si>
    <t>Jugial</t>
  </si>
  <si>
    <t>ASR-PTK-CM-3399
(2024-25)</t>
  </si>
  <si>
    <t>ASR-PTK-CM-3400
(2024-25)</t>
  </si>
  <si>
    <t>14m3</t>
  </si>
  <si>
    <t>ASR-PTK-CM-3435
(2024-25)</t>
  </si>
  <si>
    <t>Strip Village  Tikka maira Jungle</t>
  </si>
  <si>
    <t>U/s Pole
F/w</t>
  </si>
  <si>
    <t>ASR-PTK-CM-3436
(2024-25)</t>
  </si>
  <si>
    <t>Mix
F/w</t>
  </si>
  <si>
    <t>25m3</t>
  </si>
  <si>
    <t>ASR-PTK-CM-3437
(2024-25)</t>
  </si>
  <si>
    <t>ASR-PTK-CM-3438
(2024-25)</t>
  </si>
  <si>
    <t>Misc
F/w</t>
  </si>
  <si>
    <t>20m3</t>
  </si>
  <si>
    <t>ASR-PTK-CM-3439
(2024-25)</t>
  </si>
  <si>
    <t>Jugial Depot</t>
  </si>
  <si>
    <t>ASR-PTK-CM-3441  
(2024-25)</t>
  </si>
  <si>
    <t>Village Thara Tikka Maira Jungle</t>
  </si>
  <si>
    <t>6m3</t>
  </si>
  <si>
    <t>Mix Size</t>
  </si>
  <si>
    <t>ASR-PTK-CM-3447 (2024-25)</t>
  </si>
  <si>
    <t xml:space="preserve">Village Thara Jhikla Tikka Maira </t>
  </si>
  <si>
    <t>ASR-PTK-CM-3454 (2024-25)</t>
  </si>
  <si>
    <t>ASR-PTK-CM-3461 (2024-25)</t>
  </si>
  <si>
    <t xml:space="preserve">Village Kot Khas </t>
  </si>
  <si>
    <t>ASR-PTK-CM-3467 (2024-25)</t>
  </si>
  <si>
    <t>ASR-PTK-CM-3468 (2024-25)</t>
  </si>
  <si>
    <t>8m3</t>
  </si>
  <si>
    <t>ASR-PTK-CM-3472 (2024-25)</t>
  </si>
  <si>
    <t>Sr.No</t>
  </si>
  <si>
    <t>DFO Lot No.</t>
  </si>
  <si>
    <t>Lot No. PSFDC</t>
  </si>
  <si>
    <t>Name of strip</t>
  </si>
  <si>
    <t>Poles</t>
  </si>
  <si>
    <t>V</t>
  </si>
  <si>
    <t>IV</t>
  </si>
  <si>
    <t xml:space="preserve">Total Trees </t>
  </si>
  <si>
    <t>Volume of Trees m3</t>
  </si>
  <si>
    <t>Tender/Open Auction date</t>
  </si>
  <si>
    <t>Shisham</t>
  </si>
  <si>
    <t>Kiker</t>
  </si>
  <si>
    <t>Euc</t>
  </si>
  <si>
    <t>Drek</t>
  </si>
  <si>
    <t>Misc</t>
  </si>
  <si>
    <t>Mulbery</t>
  </si>
  <si>
    <t>Poplur</t>
  </si>
  <si>
    <t>Mesquite</t>
  </si>
  <si>
    <t>Mango</t>
  </si>
  <si>
    <t>Khair</t>
  </si>
  <si>
    <t xml:space="preserve"> Simbal</t>
  </si>
  <si>
    <t>Teak</t>
  </si>
  <si>
    <t>ASR-GSP-G-35 (2024-25)</t>
  </si>
  <si>
    <t>APK Road km 37-38 L/s (Div. of 0.0260 ha)</t>
  </si>
  <si>
    <t>TOTAL</t>
  </si>
  <si>
    <t>ASR-ASR-G-62 
(2024-25)</t>
  </si>
  <si>
    <t>Maqboolpura road to Railway Line L/s (Div. of 0.0065)</t>
  </si>
  <si>
    <t>ASR-ASR-G-67 
(2024-25)</t>
  </si>
  <si>
    <t>MBL Canal Tara wala Pul to Sultanwind Pull L/s (Div. of 0.0614 ha)</t>
  </si>
  <si>
    <t>ASR-ASR-G-86 
(2024-25)</t>
  </si>
  <si>
    <t>Tarn Taran Byepass kasoor Drain to Gandi Pul R/s (Div. of 0.1579 ha)</t>
  </si>
  <si>
    <t>23/01/2024, 27-02-2024, 18-06-2024, 23-12-2024</t>
  </si>
  <si>
    <t>ASR-ASR-G-235
(2023-24)</t>
  </si>
  <si>
    <t>Daburji Distributory RD Varpal Pul to Amritsar Tarn Taran Road L/s (Div. of 0.434 ha)</t>
  </si>
  <si>
    <t>30-59</t>
  </si>
  <si>
    <t>60-89</t>
  </si>
  <si>
    <t>210-above</t>
  </si>
  <si>
    <t xml:space="preserve">Jugyal </t>
  </si>
  <si>
    <t>Village Kot Khas</t>
  </si>
  <si>
    <t>90-134</t>
  </si>
  <si>
    <t>135-179</t>
  </si>
  <si>
    <t>180-209</t>
  </si>
  <si>
    <t>30-49</t>
  </si>
  <si>
    <t>50-89</t>
  </si>
  <si>
    <t>90-119</t>
  </si>
  <si>
    <t>120-149</t>
  </si>
  <si>
    <t>150-179</t>
  </si>
  <si>
    <t>F/W Euc</t>
  </si>
  <si>
    <t>13m3</t>
  </si>
  <si>
    <t xml:space="preserve">F/W </t>
  </si>
  <si>
    <t>ASR-ASR-CM-3353 
(2024-25)</t>
  </si>
  <si>
    <t>ASR-ASR-CM-3371
(2024-25)</t>
  </si>
  <si>
    <t>Kikar</t>
  </si>
  <si>
    <t>ASR-PTK-CM-3385
(2024-25)</t>
  </si>
  <si>
    <t>ASR-PTK-CM-3418
(2024-25)</t>
  </si>
  <si>
    <t>Simbal</t>
  </si>
  <si>
    <t>ASR-PTK-CM-3426
(2024-25)</t>
  </si>
  <si>
    <t>ASR-PTK-CM-3473 (2024-25)</t>
  </si>
  <si>
    <t>ASR-PTK-CM-3474 (2024-25)</t>
  </si>
  <si>
    <t>ASR-PTK-CM-3475 (2024-25)</t>
  </si>
  <si>
    <t>ASR-PTK-CM-3476 (2024-25)</t>
  </si>
  <si>
    <t>ASR-PTK-CM-3477 (2024-25)</t>
  </si>
  <si>
    <t>ASR-PTK-CM-3478 (2024-25)</t>
  </si>
  <si>
    <t>ASR-PTK-CM-3479 (2024-25)</t>
  </si>
  <si>
    <t>ASR-PTK-CM-3480 (2024-25)</t>
  </si>
  <si>
    <t>ASR-PTK-CM-3481 (2024-25)</t>
  </si>
  <si>
    <t>ASR-PTK-CM-3482 (2024-25)</t>
  </si>
  <si>
    <t>57 FCA</t>
  </si>
  <si>
    <t>ASR-GSP-G-136         (2024-25)</t>
  </si>
  <si>
    <t>Gurdaspur to Pandori road km 1-2 R/s (Div.of 0.0056 ha)</t>
  </si>
  <si>
    <t xml:space="preserve">59 FCA </t>
  </si>
  <si>
    <t>ASR-GSP-G-138         (2024-25)</t>
  </si>
  <si>
    <t>NH-354 Km 165-166 L/s (Div.of 94.867 ha)</t>
  </si>
  <si>
    <t xml:space="preserve">60 FCA </t>
  </si>
  <si>
    <t>ASR-GSP-G-139        (2024-25)</t>
  </si>
  <si>
    <t>MBU Canal (Bank side) RD 30 to Kaler Pull R/s (Div.of 2.0186 ha)</t>
  </si>
  <si>
    <t xml:space="preserve">62 FCA </t>
  </si>
  <si>
    <t>ASR-GSP-G-141        (2024-25)</t>
  </si>
  <si>
    <t>MBU Canal RD 40-42 R/s (Div.of 2.0186 ha)</t>
  </si>
  <si>
    <t xml:space="preserve">63 FCA </t>
  </si>
  <si>
    <t>ASR-GSP-G-142        (2024-25)</t>
  </si>
  <si>
    <t>Rania Distribeautry RD 0 to Balpur L/s (Dhariwal to Balpur) (Div.of 2.0186 ha)</t>
  </si>
  <si>
    <t>Popular</t>
  </si>
  <si>
    <t>61-FCA</t>
  </si>
  <si>
    <t>ASR-GSP-D- 140 (2024-25)</t>
  </si>
  <si>
    <t>60,62, 63, 61</t>
  </si>
  <si>
    <t>ASR-GSP-G-139 (2024-25), ASR GSP-G-141 (2024 25), ASR-GSP-G-142 (2024-25), ASR-GSP-G-140        (2024-25)</t>
  </si>
  <si>
    <t>MBU Canal (Bank side) RD 30 to Kaler Pull R/s (Div.of 2.0186 ha), MBU Canal RD 40-42 R/s (Div.of 2.0186 ha), Rania Distribeautry RD 0 to Balpur L/s (Dhariwal to Balpur) (Div.of 2.0186 ha), MBU Canal (Bank side) RD 30 to Kaler Pull R/s (Div.of 2.0186 ha)</t>
  </si>
  <si>
    <t xml:space="preserve">Tarn Taran Byepass Amritsar Chowk to Rohi Pull L/s </t>
  </si>
  <si>
    <t>Mix F/w</t>
  </si>
  <si>
    <t>ASR-ASR-CM-3483 (2024-25)</t>
  </si>
  <si>
    <t>ASR-ASR-CM-3484 (2024-25)</t>
  </si>
  <si>
    <t>ASR-ASR-CM-3485 (2024-25)</t>
  </si>
  <si>
    <t>ASR-ASR-CM-3486 (2024-25)</t>
  </si>
  <si>
    <t>ASR-ASR-CM-3487 (2024-25)</t>
  </si>
  <si>
    <t>ASR-ASR-CM-3488 (2024-25)</t>
  </si>
  <si>
    <t>ASR-ASR-CM-3489 (2024-25)</t>
  </si>
  <si>
    <t>ASR-ASR-CM-3490 (2024-25)</t>
  </si>
  <si>
    <t>ASR-ASR-CM-3491 (2024-25)</t>
  </si>
  <si>
    <t>ASR-ASR-CM-3492 (2024-25)</t>
  </si>
  <si>
    <t>ASR-ASR-CM-3493 (2024-25)</t>
  </si>
  <si>
    <t>ASR-ASR-CM-3494 (2024-25)</t>
  </si>
  <si>
    <t>Masquite</t>
  </si>
  <si>
    <t xml:space="preserve">Detail of Cut Material Lots for sale through Open Auction date 18-03-2025 at 11:30 A.M. 
Office Regional Manager, Punjab State Forest Development Corporation Limited, Oppostie OCM Mill, Amritsar Division  Below 2 Lakh </t>
  </si>
  <si>
    <t>Open Auction/Tender Date</t>
  </si>
  <si>
    <t xml:space="preserve">Detail of Green Trees Old/New Lots (FCA CASE)  for sale through Open Auction on 18-03-2025 at 11:30 A.M. 
Office Regional Manager, Punjab State Forest Development Corporation Limited, Oppostie OCM Mill, Amritsar Division  Below 2 Lakh </t>
  </si>
  <si>
    <t>EMD 5%</t>
  </si>
  <si>
    <t>First Time in Open Auction</t>
  </si>
  <si>
    <t>First time in Open Auction after lot 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</si>
</sst>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0" xfId="0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1" applyFont="1" applyFill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/>
    </xf>
    <xf numFmtId="0" fontId="6" fillId="0" borderId="2" xfId="0" applyFont="1" applyBorder="1"/>
    <xf numFmtId="0" fontId="6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2" fontId="10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14" fontId="7" fillId="2" borderId="2" xfId="0" applyNumberFormat="1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1" fontId="9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80"/>
  <sheetViews>
    <sheetView view="pageBreakPreview" zoomScale="85" zoomScaleNormal="85" zoomScaleSheetLayoutView="85" workbookViewId="0">
      <selection activeCell="E7" sqref="E7"/>
    </sheetView>
  </sheetViews>
  <sheetFormatPr defaultColWidth="9.140625" defaultRowHeight="15" x14ac:dyDescent="0.25"/>
  <cols>
    <col min="1" max="1" width="9.140625" style="3"/>
    <col min="2" max="2" width="19.28515625" style="3" customWidth="1"/>
    <col min="3" max="3" width="19.42578125" style="3" customWidth="1"/>
    <col min="4" max="4" width="32.140625" style="5" customWidth="1"/>
    <col min="5" max="5" width="46.140625" style="3" customWidth="1"/>
    <col min="6" max="6" width="14.28515625" style="3" customWidth="1"/>
    <col min="7" max="7" width="13.5703125" style="3" customWidth="1"/>
    <col min="8" max="8" width="14.28515625" style="3" customWidth="1"/>
    <col min="9" max="9" width="9.140625" style="3"/>
    <col min="10" max="10" width="13.42578125" style="3" customWidth="1"/>
    <col min="11" max="11" width="1" style="3" hidden="1" customWidth="1"/>
    <col min="12" max="12" width="21" style="3" hidden="1" customWidth="1"/>
    <col min="13" max="13" width="21" style="3" customWidth="1"/>
    <col min="14" max="14" width="35.42578125" style="3" customWidth="1"/>
    <col min="15" max="16384" width="9.140625" style="3"/>
  </cols>
  <sheetData>
    <row r="2" spans="1:18" s="2" customFormat="1" ht="69.75" customHeight="1" x14ac:dyDescent="0.25">
      <c r="A2" s="108" t="s">
        <v>188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3"/>
      <c r="R2" s="1"/>
    </row>
    <row r="3" spans="1:18" ht="57.75" customHeight="1" x14ac:dyDescent="0.25">
      <c r="A3" s="69" t="s">
        <v>0</v>
      </c>
      <c r="B3" s="70" t="s">
        <v>1</v>
      </c>
      <c r="C3" s="69" t="s">
        <v>2</v>
      </c>
      <c r="D3" s="69" t="s">
        <v>3</v>
      </c>
      <c r="E3" s="69" t="s">
        <v>4</v>
      </c>
      <c r="F3" s="71" t="s">
        <v>5</v>
      </c>
      <c r="G3" s="69" t="s">
        <v>6</v>
      </c>
      <c r="H3" s="69" t="s">
        <v>7</v>
      </c>
      <c r="I3" s="69" t="s">
        <v>8</v>
      </c>
      <c r="J3" s="69" t="s">
        <v>9</v>
      </c>
      <c r="K3" s="71" t="s">
        <v>10</v>
      </c>
      <c r="L3" s="69" t="s">
        <v>11</v>
      </c>
      <c r="M3" s="69" t="s">
        <v>191</v>
      </c>
      <c r="N3" s="69" t="s">
        <v>189</v>
      </c>
    </row>
    <row r="4" spans="1:18" ht="60" customHeight="1" x14ac:dyDescent="0.25">
      <c r="A4" s="49"/>
      <c r="B4" s="48"/>
      <c r="C4" s="48"/>
      <c r="D4" s="49"/>
      <c r="E4" s="55"/>
      <c r="F4" s="50"/>
      <c r="G4" s="56"/>
      <c r="H4" s="45"/>
      <c r="I4" s="45" t="s">
        <v>12</v>
      </c>
      <c r="J4" s="46">
        <v>1</v>
      </c>
      <c r="K4" s="45">
        <v>400</v>
      </c>
      <c r="L4" s="45">
        <f>+ROUND(J4*K4,0)</f>
        <v>400</v>
      </c>
      <c r="M4" s="45"/>
      <c r="N4" s="57"/>
    </row>
    <row r="5" spans="1:18" ht="60" customHeight="1" x14ac:dyDescent="0.25">
      <c r="A5" s="49"/>
      <c r="B5" s="48"/>
      <c r="C5" s="48"/>
      <c r="D5" s="49"/>
      <c r="E5" s="55"/>
      <c r="F5" s="50"/>
      <c r="G5" s="56"/>
      <c r="H5" s="45"/>
      <c r="I5" s="45" t="s">
        <v>13</v>
      </c>
      <c r="J5" s="45">
        <v>1</v>
      </c>
      <c r="K5" s="45">
        <v>400</v>
      </c>
      <c r="L5" s="45">
        <f>+ROUND(J5*K5,0)</f>
        <v>400</v>
      </c>
      <c r="M5" s="45"/>
      <c r="N5" s="57"/>
    </row>
    <row r="6" spans="1:18" ht="60" customHeight="1" x14ac:dyDescent="0.25">
      <c r="A6" s="49">
        <v>1</v>
      </c>
      <c r="B6" s="48" t="s">
        <v>14</v>
      </c>
      <c r="C6" s="48" t="s">
        <v>15</v>
      </c>
      <c r="D6" s="50" t="s">
        <v>16</v>
      </c>
      <c r="E6" s="55" t="s">
        <v>17</v>
      </c>
      <c r="F6" s="50" t="s">
        <v>18</v>
      </c>
      <c r="G6" s="58" t="s">
        <v>19</v>
      </c>
      <c r="H6" s="45"/>
      <c r="I6" s="49">
        <f>SUM(I4:I5)</f>
        <v>0</v>
      </c>
      <c r="J6" s="49">
        <f>SUM(J4:J5)</f>
        <v>2</v>
      </c>
      <c r="K6" s="49"/>
      <c r="L6" s="49">
        <f>SUM(L4:L5)</f>
        <v>800</v>
      </c>
      <c r="M6" s="49">
        <f>L6*5%</f>
        <v>40</v>
      </c>
      <c r="N6" s="40" t="s">
        <v>192</v>
      </c>
    </row>
    <row r="7" spans="1:18" ht="60" customHeight="1" x14ac:dyDescent="0.25">
      <c r="A7" s="49"/>
      <c r="B7" s="48"/>
      <c r="C7" s="48"/>
      <c r="D7" s="49"/>
      <c r="E7" s="55"/>
      <c r="F7" s="50"/>
      <c r="G7" s="60"/>
      <c r="H7" s="60"/>
      <c r="I7" s="45"/>
      <c r="J7" s="45">
        <v>4</v>
      </c>
      <c r="K7" s="45">
        <v>1044</v>
      </c>
      <c r="L7" s="45">
        <f>+ROUND(J7*K7,0)</f>
        <v>4176</v>
      </c>
      <c r="M7" s="45"/>
      <c r="N7" s="48"/>
    </row>
    <row r="8" spans="1:18" ht="60" customHeight="1" x14ac:dyDescent="0.25">
      <c r="A8" s="49">
        <v>2</v>
      </c>
      <c r="B8" s="48" t="s">
        <v>20</v>
      </c>
      <c r="C8" s="48" t="s">
        <v>15</v>
      </c>
      <c r="D8" s="50" t="s">
        <v>21</v>
      </c>
      <c r="E8" s="55" t="s">
        <v>22</v>
      </c>
      <c r="F8" s="50" t="s">
        <v>23</v>
      </c>
      <c r="G8" s="58" t="s">
        <v>19</v>
      </c>
      <c r="H8" s="45"/>
      <c r="I8" s="49"/>
      <c r="J8" s="49" t="s">
        <v>24</v>
      </c>
      <c r="K8" s="49"/>
      <c r="L8" s="49">
        <f>SUM(L7)</f>
        <v>4176</v>
      </c>
      <c r="M8" s="67">
        <f>L8*5%</f>
        <v>208.8</v>
      </c>
      <c r="N8" s="40" t="s">
        <v>192</v>
      </c>
    </row>
    <row r="9" spans="1:18" ht="60" customHeight="1" x14ac:dyDescent="0.25">
      <c r="A9" s="49"/>
      <c r="B9" s="48"/>
      <c r="C9" s="48"/>
      <c r="D9" s="49"/>
      <c r="E9" s="55"/>
      <c r="F9" s="50"/>
      <c r="G9" s="60"/>
      <c r="H9" s="60"/>
      <c r="I9" s="45"/>
      <c r="J9" s="45">
        <v>1</v>
      </c>
      <c r="K9" s="45">
        <v>1044</v>
      </c>
      <c r="L9" s="45">
        <f>+ROUND(J9*K9,0)</f>
        <v>1044</v>
      </c>
      <c r="M9" s="45"/>
      <c r="N9" s="48"/>
    </row>
    <row r="10" spans="1:18" ht="60" customHeight="1" x14ac:dyDescent="0.25">
      <c r="A10" s="49">
        <v>3</v>
      </c>
      <c r="B10" s="48" t="s">
        <v>25</v>
      </c>
      <c r="C10" s="48" t="s">
        <v>15</v>
      </c>
      <c r="D10" s="50" t="s">
        <v>26</v>
      </c>
      <c r="E10" s="55" t="s">
        <v>27</v>
      </c>
      <c r="F10" s="50" t="s">
        <v>23</v>
      </c>
      <c r="G10" s="58" t="s">
        <v>19</v>
      </c>
      <c r="H10" s="45"/>
      <c r="I10" s="49"/>
      <c r="J10" s="49" t="s">
        <v>28</v>
      </c>
      <c r="K10" s="49"/>
      <c r="L10" s="49">
        <f>SUM(L9)</f>
        <v>1044</v>
      </c>
      <c r="M10" s="67">
        <f>L10*5%</f>
        <v>52.2</v>
      </c>
      <c r="N10" s="40" t="s">
        <v>192</v>
      </c>
    </row>
    <row r="11" spans="1:18" ht="60" customHeight="1" x14ac:dyDescent="0.25">
      <c r="A11" s="49"/>
      <c r="B11" s="48"/>
      <c r="C11" s="48"/>
      <c r="D11" s="50"/>
      <c r="E11" s="55"/>
      <c r="F11" s="50"/>
      <c r="G11" s="58"/>
      <c r="H11" s="45"/>
      <c r="I11" s="45" t="s">
        <v>29</v>
      </c>
      <c r="J11" s="45">
        <v>2</v>
      </c>
      <c r="K11" s="45">
        <v>400</v>
      </c>
      <c r="L11" s="45">
        <f>+ROUND(J11*K11,0)</f>
        <v>800</v>
      </c>
      <c r="M11" s="45"/>
      <c r="N11" s="49"/>
    </row>
    <row r="12" spans="1:18" ht="60" customHeight="1" x14ac:dyDescent="0.25">
      <c r="A12" s="49"/>
      <c r="B12" s="48"/>
      <c r="C12" s="48"/>
      <c r="D12" s="50"/>
      <c r="E12" s="55"/>
      <c r="F12" s="50"/>
      <c r="G12" s="58"/>
      <c r="H12" s="45"/>
      <c r="I12" s="45" t="s">
        <v>12</v>
      </c>
      <c r="J12" s="45">
        <v>2</v>
      </c>
      <c r="K12" s="45">
        <v>400</v>
      </c>
      <c r="L12" s="45">
        <f>+ROUND(J12*K12,0)</f>
        <v>800</v>
      </c>
      <c r="M12" s="45"/>
      <c r="N12" s="49"/>
    </row>
    <row r="13" spans="1:18" ht="60" customHeight="1" x14ac:dyDescent="0.25">
      <c r="A13" s="49"/>
      <c r="B13" s="48"/>
      <c r="C13" s="48"/>
      <c r="D13" s="49"/>
      <c r="E13" s="55"/>
      <c r="F13" s="50"/>
      <c r="G13" s="60"/>
      <c r="H13" s="60"/>
      <c r="I13" s="45" t="s">
        <v>30</v>
      </c>
      <c r="J13" s="45">
        <v>2</v>
      </c>
      <c r="K13" s="45">
        <v>400</v>
      </c>
      <c r="L13" s="45">
        <f>+ROUND(J13*K13,0)</f>
        <v>800</v>
      </c>
      <c r="M13" s="45"/>
      <c r="N13" s="48"/>
    </row>
    <row r="14" spans="1:18" ht="60" customHeight="1" x14ac:dyDescent="0.25">
      <c r="A14" s="49">
        <v>4</v>
      </c>
      <c r="B14" s="48" t="s">
        <v>25</v>
      </c>
      <c r="C14" s="48" t="s">
        <v>15</v>
      </c>
      <c r="D14" s="50" t="s">
        <v>31</v>
      </c>
      <c r="E14" s="55" t="s">
        <v>27</v>
      </c>
      <c r="F14" s="50" t="s">
        <v>18</v>
      </c>
      <c r="G14" s="58" t="s">
        <v>19</v>
      </c>
      <c r="H14" s="45"/>
      <c r="I14" s="49"/>
      <c r="J14" s="49">
        <f>SUM(J11:J13)</f>
        <v>6</v>
      </c>
      <c r="K14" s="49"/>
      <c r="L14" s="49">
        <f>SUM(L11:L13)</f>
        <v>2400</v>
      </c>
      <c r="M14" s="67">
        <f>L14*5%</f>
        <v>120</v>
      </c>
      <c r="N14" s="40" t="s">
        <v>192</v>
      </c>
    </row>
    <row r="15" spans="1:18" ht="60" customHeight="1" x14ac:dyDescent="0.25">
      <c r="A15" s="49"/>
      <c r="B15" s="48"/>
      <c r="C15" s="48"/>
      <c r="D15" s="49"/>
      <c r="E15" s="55"/>
      <c r="F15" s="50"/>
      <c r="G15" s="60"/>
      <c r="H15" s="60"/>
      <c r="I15" s="45"/>
      <c r="J15" s="45">
        <v>10</v>
      </c>
      <c r="K15" s="45">
        <v>1044</v>
      </c>
      <c r="L15" s="45">
        <f>+ROUND(J15*K15,0)</f>
        <v>10440</v>
      </c>
      <c r="M15" s="45"/>
      <c r="N15" s="48"/>
    </row>
    <row r="16" spans="1:18" ht="54" customHeight="1" x14ac:dyDescent="0.25">
      <c r="A16" s="49">
        <v>5</v>
      </c>
      <c r="B16" s="48" t="s">
        <v>25</v>
      </c>
      <c r="C16" s="48" t="s">
        <v>15</v>
      </c>
      <c r="D16" s="50" t="s">
        <v>32</v>
      </c>
      <c r="E16" s="55" t="s">
        <v>27</v>
      </c>
      <c r="F16" s="50" t="s">
        <v>23</v>
      </c>
      <c r="G16" s="58" t="s">
        <v>19</v>
      </c>
      <c r="H16" s="45"/>
      <c r="I16" s="49"/>
      <c r="J16" s="49" t="s">
        <v>33</v>
      </c>
      <c r="K16" s="49"/>
      <c r="L16" s="49">
        <f>SUM(L15)</f>
        <v>10440</v>
      </c>
      <c r="M16" s="67">
        <f>L16*5%</f>
        <v>522</v>
      </c>
      <c r="N16" s="40" t="s">
        <v>192</v>
      </c>
    </row>
    <row r="17" spans="1:14" ht="53.25" customHeight="1" x14ac:dyDescent="0.25">
      <c r="A17" s="49"/>
      <c r="B17" s="48"/>
      <c r="C17" s="48"/>
      <c r="D17" s="50"/>
      <c r="E17" s="55"/>
      <c r="F17" s="50"/>
      <c r="G17" s="58"/>
      <c r="H17" s="45"/>
      <c r="I17" s="45" t="s">
        <v>29</v>
      </c>
      <c r="J17" s="45">
        <v>33</v>
      </c>
      <c r="K17" s="45">
        <v>400</v>
      </c>
      <c r="L17" s="45">
        <f>+ROUND(J17*K17,0)</f>
        <v>13200</v>
      </c>
      <c r="M17" s="45"/>
      <c r="N17" s="49"/>
    </row>
    <row r="18" spans="1:14" ht="60" customHeight="1" x14ac:dyDescent="0.25">
      <c r="A18" s="49"/>
      <c r="B18" s="48"/>
      <c r="C18" s="48"/>
      <c r="D18" s="50"/>
      <c r="E18" s="55"/>
      <c r="F18" s="50"/>
      <c r="G18" s="58"/>
      <c r="H18" s="45"/>
      <c r="I18" s="45" t="s">
        <v>12</v>
      </c>
      <c r="J18" s="45">
        <v>28</v>
      </c>
      <c r="K18" s="45">
        <v>400</v>
      </c>
      <c r="L18" s="45">
        <f>+ROUND(J18*K18,0)</f>
        <v>11200</v>
      </c>
      <c r="M18" s="45"/>
      <c r="N18" s="49"/>
    </row>
    <row r="19" spans="1:14" ht="60" customHeight="1" x14ac:dyDescent="0.25">
      <c r="A19" s="49"/>
      <c r="B19" s="48"/>
      <c r="C19" s="48"/>
      <c r="D19" s="49"/>
      <c r="E19" s="55"/>
      <c r="F19" s="50"/>
      <c r="G19" s="60"/>
      <c r="H19" s="60"/>
      <c r="I19" s="45" t="s">
        <v>30</v>
      </c>
      <c r="J19" s="45">
        <v>4</v>
      </c>
      <c r="K19" s="45">
        <v>400</v>
      </c>
      <c r="L19" s="45">
        <f>+ROUND(J19*K19,0)</f>
        <v>1600</v>
      </c>
      <c r="M19" s="45"/>
      <c r="N19" s="48"/>
    </row>
    <row r="20" spans="1:14" ht="60" customHeight="1" x14ac:dyDescent="0.25">
      <c r="A20" s="49"/>
      <c r="B20" s="48"/>
      <c r="C20" s="48"/>
      <c r="D20" s="49"/>
      <c r="E20" s="55"/>
      <c r="F20" s="50"/>
      <c r="G20" s="60"/>
      <c r="H20" s="60"/>
      <c r="I20" s="45" t="s">
        <v>34</v>
      </c>
      <c r="J20" s="45">
        <v>1</v>
      </c>
      <c r="K20" s="45">
        <v>400</v>
      </c>
      <c r="L20" s="45">
        <f>+ROUND(J20*K20,0)</f>
        <v>400</v>
      </c>
      <c r="M20" s="45"/>
      <c r="N20" s="48"/>
    </row>
    <row r="21" spans="1:14" ht="60" customHeight="1" x14ac:dyDescent="0.25">
      <c r="A21" s="49">
        <v>6</v>
      </c>
      <c r="B21" s="61" t="s">
        <v>25</v>
      </c>
      <c r="C21" s="48" t="s">
        <v>15</v>
      </c>
      <c r="D21" s="50" t="s">
        <v>35</v>
      </c>
      <c r="E21" s="55" t="s">
        <v>27</v>
      </c>
      <c r="F21" s="50" t="s">
        <v>18</v>
      </c>
      <c r="G21" s="58" t="s">
        <v>19</v>
      </c>
      <c r="H21" s="45"/>
      <c r="I21" s="49"/>
      <c r="J21" s="49">
        <f>SUM(J17:J20)</f>
        <v>66</v>
      </c>
      <c r="K21" s="49"/>
      <c r="L21" s="49">
        <f>SUM(L17:L20)</f>
        <v>26400</v>
      </c>
      <c r="M21" s="67">
        <f>L21*5%</f>
        <v>1320</v>
      </c>
      <c r="N21" s="40" t="s">
        <v>192</v>
      </c>
    </row>
    <row r="22" spans="1:14" ht="60" customHeight="1" x14ac:dyDescent="0.25">
      <c r="A22" s="49"/>
      <c r="B22" s="48"/>
      <c r="C22" s="48"/>
      <c r="D22" s="49"/>
      <c r="E22" s="55"/>
      <c r="F22" s="50"/>
      <c r="G22" s="60"/>
      <c r="H22" s="60"/>
      <c r="I22" s="45"/>
      <c r="J22" s="45">
        <v>5</v>
      </c>
      <c r="K22" s="45">
        <v>1044</v>
      </c>
      <c r="L22" s="45">
        <f>+ROUND(J22*K22,0)</f>
        <v>5220</v>
      </c>
      <c r="M22" s="45"/>
      <c r="N22" s="48"/>
    </row>
    <row r="23" spans="1:14" ht="60" customHeight="1" x14ac:dyDescent="0.25">
      <c r="A23" s="49">
        <v>7</v>
      </c>
      <c r="B23" s="48" t="s">
        <v>25</v>
      </c>
      <c r="C23" s="48" t="s">
        <v>15</v>
      </c>
      <c r="D23" s="50" t="s">
        <v>36</v>
      </c>
      <c r="E23" s="55" t="s">
        <v>37</v>
      </c>
      <c r="F23" s="50" t="s">
        <v>23</v>
      </c>
      <c r="G23" s="58" t="s">
        <v>19</v>
      </c>
      <c r="H23" s="45"/>
      <c r="I23" s="49"/>
      <c r="J23" s="49" t="s">
        <v>38</v>
      </c>
      <c r="K23" s="49"/>
      <c r="L23" s="49">
        <f>SUM(L22)</f>
        <v>5220</v>
      </c>
      <c r="M23" s="67">
        <f>L23*5%</f>
        <v>261</v>
      </c>
      <c r="N23" s="40" t="s">
        <v>192</v>
      </c>
    </row>
    <row r="24" spans="1:14" ht="60" customHeight="1" x14ac:dyDescent="0.25">
      <c r="A24" s="49"/>
      <c r="B24" s="48"/>
      <c r="C24" s="48"/>
      <c r="D24" s="50"/>
      <c r="E24" s="55"/>
      <c r="F24" s="50"/>
      <c r="G24" s="58"/>
      <c r="H24" s="45"/>
      <c r="I24" s="45" t="s">
        <v>12</v>
      </c>
      <c r="J24" s="45">
        <v>11</v>
      </c>
      <c r="K24" s="45">
        <v>400</v>
      </c>
      <c r="L24" s="45">
        <f>+ROUND(J24*K24,0)</f>
        <v>4400</v>
      </c>
      <c r="M24" s="45"/>
      <c r="N24" s="49"/>
    </row>
    <row r="25" spans="1:14" ht="60" customHeight="1" x14ac:dyDescent="0.25">
      <c r="A25" s="49"/>
      <c r="B25" s="48"/>
      <c r="C25" s="48"/>
      <c r="D25" s="49"/>
      <c r="E25" s="55"/>
      <c r="F25" s="50"/>
      <c r="G25" s="60"/>
      <c r="H25" s="60"/>
      <c r="I25" s="45" t="s">
        <v>30</v>
      </c>
      <c r="J25" s="45">
        <v>2</v>
      </c>
      <c r="K25" s="45">
        <v>400</v>
      </c>
      <c r="L25" s="45">
        <f>+ROUND(J25*K25,0)</f>
        <v>800</v>
      </c>
      <c r="M25" s="45"/>
      <c r="N25" s="48"/>
    </row>
    <row r="26" spans="1:14" ht="60" customHeight="1" x14ac:dyDescent="0.25">
      <c r="A26" s="49">
        <v>8</v>
      </c>
      <c r="B26" s="61" t="s">
        <v>25</v>
      </c>
      <c r="C26" s="48" t="s">
        <v>15</v>
      </c>
      <c r="D26" s="50" t="s">
        <v>39</v>
      </c>
      <c r="E26" s="55" t="s">
        <v>37</v>
      </c>
      <c r="F26" s="50" t="s">
        <v>18</v>
      </c>
      <c r="G26" s="58" t="s">
        <v>19</v>
      </c>
      <c r="H26" s="45"/>
      <c r="I26" s="49"/>
      <c r="J26" s="49">
        <f>SUM(J24:J25)</f>
        <v>13</v>
      </c>
      <c r="K26" s="49"/>
      <c r="L26" s="49">
        <f>SUM(L24:L25)</f>
        <v>5200</v>
      </c>
      <c r="M26" s="67">
        <f>L26*5%</f>
        <v>260</v>
      </c>
      <c r="N26" s="40" t="s">
        <v>192</v>
      </c>
    </row>
    <row r="27" spans="1:14" ht="60" customHeight="1" x14ac:dyDescent="0.25">
      <c r="A27" s="49"/>
      <c r="B27" s="48"/>
      <c r="C27" s="48"/>
      <c r="D27" s="50"/>
      <c r="E27" s="55"/>
      <c r="F27" s="50"/>
      <c r="G27" s="58"/>
      <c r="H27" s="45"/>
      <c r="I27" s="45" t="s">
        <v>29</v>
      </c>
      <c r="J27" s="45">
        <v>2</v>
      </c>
      <c r="K27" s="45">
        <v>400</v>
      </c>
      <c r="L27" s="45">
        <f>+ROUND(J27*K27,0)</f>
        <v>800</v>
      </c>
      <c r="M27" s="45"/>
      <c r="N27" s="59"/>
    </row>
    <row r="28" spans="1:14" ht="51.75" customHeight="1" x14ac:dyDescent="0.25">
      <c r="A28" s="49"/>
      <c r="B28" s="48"/>
      <c r="C28" s="48"/>
      <c r="D28" s="50"/>
      <c r="E28" s="55"/>
      <c r="F28" s="50"/>
      <c r="G28" s="58"/>
      <c r="H28" s="45"/>
      <c r="I28" s="45" t="s">
        <v>12</v>
      </c>
      <c r="J28" s="45">
        <v>3</v>
      </c>
      <c r="K28" s="45">
        <v>400</v>
      </c>
      <c r="L28" s="45">
        <f>+ROUND(J28*K28,0)</f>
        <v>1200</v>
      </c>
      <c r="M28" s="45"/>
      <c r="N28" s="49"/>
    </row>
    <row r="29" spans="1:14" ht="43.5" customHeight="1" x14ac:dyDescent="0.25">
      <c r="A29" s="49"/>
      <c r="B29" s="48"/>
      <c r="C29" s="48"/>
      <c r="D29" s="49"/>
      <c r="E29" s="55"/>
      <c r="F29" s="50"/>
      <c r="G29" s="60"/>
      <c r="H29" s="60"/>
      <c r="I29" s="45" t="s">
        <v>30</v>
      </c>
      <c r="J29" s="45">
        <v>2</v>
      </c>
      <c r="K29" s="45">
        <v>400</v>
      </c>
      <c r="L29" s="45">
        <f>+ROUND(J29*K29,0)</f>
        <v>800</v>
      </c>
      <c r="M29" s="45"/>
      <c r="N29" s="48"/>
    </row>
    <row r="30" spans="1:14" ht="60" customHeight="1" x14ac:dyDescent="0.25">
      <c r="A30" s="49">
        <v>9</v>
      </c>
      <c r="B30" s="61" t="s">
        <v>25</v>
      </c>
      <c r="C30" s="48" t="s">
        <v>15</v>
      </c>
      <c r="D30" s="50" t="s">
        <v>40</v>
      </c>
      <c r="E30" s="55" t="s">
        <v>41</v>
      </c>
      <c r="F30" s="50" t="s">
        <v>18</v>
      </c>
      <c r="G30" s="58" t="s">
        <v>19</v>
      </c>
      <c r="H30" s="45"/>
      <c r="I30" s="49"/>
      <c r="J30" s="49">
        <f>SUM(J27:J29)</f>
        <v>7</v>
      </c>
      <c r="K30" s="49"/>
      <c r="L30" s="49">
        <f>SUM(L27:L29)</f>
        <v>2800</v>
      </c>
      <c r="M30" s="67">
        <f>L30*5%</f>
        <v>140</v>
      </c>
      <c r="N30" s="40" t="s">
        <v>192</v>
      </c>
    </row>
    <row r="31" spans="1:14" ht="60" customHeight="1" x14ac:dyDescent="0.25">
      <c r="A31" s="49"/>
      <c r="B31" s="48"/>
      <c r="C31" s="48"/>
      <c r="D31" s="49"/>
      <c r="E31" s="55"/>
      <c r="F31" s="50"/>
      <c r="G31" s="60"/>
      <c r="H31" s="60"/>
      <c r="I31" s="45"/>
      <c r="J31" s="45">
        <v>1.5</v>
      </c>
      <c r="K31" s="45">
        <v>1044</v>
      </c>
      <c r="L31" s="45">
        <f>+ROUND(J31*K31,0)</f>
        <v>1566</v>
      </c>
      <c r="M31" s="45"/>
      <c r="N31" s="48"/>
    </row>
    <row r="32" spans="1:14" ht="60" customHeight="1" x14ac:dyDescent="0.25">
      <c r="A32" s="49">
        <v>10</v>
      </c>
      <c r="B32" s="48" t="s">
        <v>25</v>
      </c>
      <c r="C32" s="48" t="s">
        <v>15</v>
      </c>
      <c r="D32" s="50" t="s">
        <v>42</v>
      </c>
      <c r="E32" s="55" t="s">
        <v>41</v>
      </c>
      <c r="F32" s="50" t="s">
        <v>23</v>
      </c>
      <c r="G32" s="58" t="s">
        <v>19</v>
      </c>
      <c r="H32" s="45"/>
      <c r="I32" s="49"/>
      <c r="J32" s="49" t="s">
        <v>43</v>
      </c>
      <c r="K32" s="49"/>
      <c r="L32" s="49">
        <f>SUM(L31)</f>
        <v>1566</v>
      </c>
      <c r="M32" s="67">
        <f>L32*5%</f>
        <v>78.300000000000011</v>
      </c>
      <c r="N32" s="40" t="s">
        <v>192</v>
      </c>
    </row>
    <row r="33" spans="1:14" ht="60" customHeight="1" x14ac:dyDescent="0.25">
      <c r="A33" s="49"/>
      <c r="B33" s="48"/>
      <c r="C33" s="48"/>
      <c r="D33" s="49"/>
      <c r="E33" s="55"/>
      <c r="F33" s="50"/>
      <c r="G33" s="60"/>
      <c r="H33" s="60"/>
      <c r="I33" s="45"/>
      <c r="J33" s="45">
        <v>1.5</v>
      </c>
      <c r="K33" s="45">
        <v>1044</v>
      </c>
      <c r="L33" s="45">
        <f>+ROUND(J33*K33,0)</f>
        <v>1566</v>
      </c>
      <c r="M33" s="45"/>
      <c r="N33" s="48"/>
    </row>
    <row r="34" spans="1:14" ht="60" customHeight="1" x14ac:dyDescent="0.25">
      <c r="A34" s="49">
        <v>11</v>
      </c>
      <c r="B34" s="48" t="s">
        <v>25</v>
      </c>
      <c r="C34" s="48" t="s">
        <v>15</v>
      </c>
      <c r="D34" s="50" t="s">
        <v>44</v>
      </c>
      <c r="E34" s="55" t="s">
        <v>41</v>
      </c>
      <c r="F34" s="50" t="s">
        <v>23</v>
      </c>
      <c r="G34" s="58" t="s">
        <v>19</v>
      </c>
      <c r="H34" s="45"/>
      <c r="I34" s="49"/>
      <c r="J34" s="49" t="s">
        <v>43</v>
      </c>
      <c r="K34" s="49"/>
      <c r="L34" s="49">
        <f>SUM(L33)</f>
        <v>1566</v>
      </c>
      <c r="M34" s="67">
        <f>L34*5%</f>
        <v>78.300000000000011</v>
      </c>
      <c r="N34" s="40" t="s">
        <v>192</v>
      </c>
    </row>
    <row r="35" spans="1:14" ht="60" customHeight="1" x14ac:dyDescent="0.25">
      <c r="A35" s="62"/>
      <c r="B35" s="63"/>
      <c r="C35" s="62"/>
      <c r="D35" s="62"/>
      <c r="E35" s="62"/>
      <c r="F35" s="58"/>
      <c r="G35" s="60"/>
      <c r="H35" s="60"/>
      <c r="I35" s="4"/>
      <c r="J35" s="60">
        <v>19</v>
      </c>
      <c r="K35" s="56">
        <v>725</v>
      </c>
      <c r="L35" s="45">
        <f>J35*K35</f>
        <v>13775</v>
      </c>
      <c r="M35" s="45"/>
      <c r="N35" s="62"/>
    </row>
    <row r="36" spans="1:14" ht="60" customHeight="1" x14ac:dyDescent="0.25">
      <c r="A36" s="49">
        <v>12</v>
      </c>
      <c r="B36" s="64" t="s">
        <v>56</v>
      </c>
      <c r="C36" s="48" t="s">
        <v>45</v>
      </c>
      <c r="D36" s="50" t="s">
        <v>46</v>
      </c>
      <c r="E36" s="55" t="s">
        <v>47</v>
      </c>
      <c r="F36" s="50" t="s">
        <v>48</v>
      </c>
      <c r="G36" s="58" t="s">
        <v>19</v>
      </c>
      <c r="H36" s="45"/>
      <c r="I36" s="4"/>
      <c r="J36" s="49" t="s">
        <v>49</v>
      </c>
      <c r="K36" s="49"/>
      <c r="L36" s="49">
        <f>SUM(L35)</f>
        <v>13775</v>
      </c>
      <c r="M36" s="67">
        <f>L36*5%</f>
        <v>688.75</v>
      </c>
      <c r="N36" s="40" t="s">
        <v>192</v>
      </c>
    </row>
    <row r="37" spans="1:14" ht="60" customHeight="1" x14ac:dyDescent="0.25">
      <c r="A37" s="62"/>
      <c r="B37" s="63"/>
      <c r="C37" s="62"/>
      <c r="D37" s="62"/>
      <c r="E37" s="62"/>
      <c r="F37" s="58"/>
      <c r="G37" s="60"/>
      <c r="H37" s="60"/>
      <c r="I37" s="4"/>
      <c r="J37" s="60">
        <v>15</v>
      </c>
      <c r="K37" s="56">
        <v>725</v>
      </c>
      <c r="L37" s="45">
        <f>J37*K37</f>
        <v>10875</v>
      </c>
      <c r="M37" s="45"/>
      <c r="N37" s="62"/>
    </row>
    <row r="38" spans="1:14" ht="60" customHeight="1" x14ac:dyDescent="0.25">
      <c r="A38" s="49">
        <v>13</v>
      </c>
      <c r="B38" s="64" t="s">
        <v>56</v>
      </c>
      <c r="C38" s="48" t="s">
        <v>45</v>
      </c>
      <c r="D38" s="50" t="s">
        <v>50</v>
      </c>
      <c r="E38" s="55" t="s">
        <v>47</v>
      </c>
      <c r="F38" s="50" t="s">
        <v>48</v>
      </c>
      <c r="G38" s="58" t="s">
        <v>19</v>
      </c>
      <c r="H38" s="45"/>
      <c r="I38" s="4"/>
      <c r="J38" s="49" t="s">
        <v>51</v>
      </c>
      <c r="K38" s="49"/>
      <c r="L38" s="49">
        <f>SUM(L37)</f>
        <v>10875</v>
      </c>
      <c r="M38" s="67">
        <f>L38*5%</f>
        <v>543.75</v>
      </c>
      <c r="N38" s="40" t="s">
        <v>192</v>
      </c>
    </row>
    <row r="39" spans="1:14" ht="60" customHeight="1" x14ac:dyDescent="0.25">
      <c r="A39" s="62"/>
      <c r="B39" s="63"/>
      <c r="C39" s="62"/>
      <c r="D39" s="62"/>
      <c r="E39" s="62"/>
      <c r="F39" s="58"/>
      <c r="G39" s="60"/>
      <c r="H39" s="60"/>
      <c r="I39" s="4"/>
      <c r="J39" s="60">
        <v>15</v>
      </c>
      <c r="K39" s="56">
        <v>725</v>
      </c>
      <c r="L39" s="46">
        <f>J39*K39</f>
        <v>10875</v>
      </c>
      <c r="M39" s="46"/>
      <c r="N39" s="62"/>
    </row>
    <row r="40" spans="1:14" ht="60" customHeight="1" x14ac:dyDescent="0.25">
      <c r="A40" s="49">
        <v>14</v>
      </c>
      <c r="B40" s="64" t="s">
        <v>56</v>
      </c>
      <c r="C40" s="48" t="s">
        <v>45</v>
      </c>
      <c r="D40" s="50" t="s">
        <v>52</v>
      </c>
      <c r="E40" s="55" t="s">
        <v>47</v>
      </c>
      <c r="F40" s="50" t="s">
        <v>48</v>
      </c>
      <c r="G40" s="58" t="s">
        <v>19</v>
      </c>
      <c r="H40" s="45"/>
      <c r="I40" s="4"/>
      <c r="J40" s="49" t="s">
        <v>51</v>
      </c>
      <c r="K40" s="49"/>
      <c r="L40" s="67">
        <f>SUM(L39)</f>
        <v>10875</v>
      </c>
      <c r="M40" s="67">
        <f>L40*5%</f>
        <v>543.75</v>
      </c>
      <c r="N40" s="40" t="s">
        <v>192</v>
      </c>
    </row>
    <row r="41" spans="1:14" ht="60" customHeight="1" x14ac:dyDescent="0.25">
      <c r="A41" s="62"/>
      <c r="B41" s="63"/>
      <c r="C41" s="62"/>
      <c r="D41" s="62"/>
      <c r="E41" s="62"/>
      <c r="F41" s="58"/>
      <c r="G41" s="60"/>
      <c r="H41" s="60"/>
      <c r="I41" s="4"/>
      <c r="J41" s="60">
        <v>16</v>
      </c>
      <c r="K41" s="56">
        <v>1044</v>
      </c>
      <c r="L41" s="46">
        <f>J41*K41</f>
        <v>16704</v>
      </c>
      <c r="M41" s="46"/>
      <c r="N41" s="62"/>
    </row>
    <row r="42" spans="1:14" ht="60" customHeight="1" x14ac:dyDescent="0.25">
      <c r="A42" s="49">
        <v>15</v>
      </c>
      <c r="B42" s="64" t="s">
        <v>56</v>
      </c>
      <c r="C42" s="48" t="s">
        <v>45</v>
      </c>
      <c r="D42" s="50" t="s">
        <v>53</v>
      </c>
      <c r="E42" s="55" t="s">
        <v>47</v>
      </c>
      <c r="F42" s="50" t="s">
        <v>54</v>
      </c>
      <c r="G42" s="58" t="s">
        <v>19</v>
      </c>
      <c r="H42" s="45"/>
      <c r="I42" s="4"/>
      <c r="J42" s="49" t="s">
        <v>55</v>
      </c>
      <c r="K42" s="49"/>
      <c r="L42" s="67">
        <f>SUM(L41)</f>
        <v>16704</v>
      </c>
      <c r="M42" s="67">
        <f>L42*5%</f>
        <v>835.2</v>
      </c>
      <c r="N42" s="40" t="s">
        <v>192</v>
      </c>
    </row>
    <row r="43" spans="1:14" ht="60" customHeight="1" x14ac:dyDescent="0.25">
      <c r="A43" s="62"/>
      <c r="B43" s="63"/>
      <c r="C43" s="62"/>
      <c r="D43" s="62"/>
      <c r="E43" s="62"/>
      <c r="F43" s="58"/>
      <c r="G43" s="60"/>
      <c r="H43" s="60"/>
      <c r="I43" s="4"/>
      <c r="J43" s="60">
        <v>15</v>
      </c>
      <c r="K43" s="56">
        <v>1044</v>
      </c>
      <c r="L43" s="46">
        <f>J43*K43</f>
        <v>15660</v>
      </c>
      <c r="M43" s="46"/>
      <c r="N43" s="62"/>
    </row>
    <row r="44" spans="1:14" ht="60" customHeight="1" x14ac:dyDescent="0.25">
      <c r="A44" s="49">
        <v>16</v>
      </c>
      <c r="B44" s="64" t="s">
        <v>56</v>
      </c>
      <c r="C44" s="48" t="s">
        <v>45</v>
      </c>
      <c r="D44" s="50" t="s">
        <v>57</v>
      </c>
      <c r="E44" s="55" t="s">
        <v>47</v>
      </c>
      <c r="F44" s="50" t="s">
        <v>54</v>
      </c>
      <c r="G44" s="58" t="s">
        <v>19</v>
      </c>
      <c r="H44" s="45"/>
      <c r="I44" s="4"/>
      <c r="J44" s="49" t="s">
        <v>51</v>
      </c>
      <c r="K44" s="49"/>
      <c r="L44" s="67">
        <f>SUM(L43)</f>
        <v>15660</v>
      </c>
      <c r="M44" s="67">
        <f>L44*5%</f>
        <v>783</v>
      </c>
      <c r="N44" s="40" t="s">
        <v>192</v>
      </c>
    </row>
    <row r="45" spans="1:14" ht="50.25" customHeight="1" x14ac:dyDescent="0.25">
      <c r="A45" s="62"/>
      <c r="B45" s="63"/>
      <c r="C45" s="62"/>
      <c r="D45" s="62"/>
      <c r="E45" s="62"/>
      <c r="F45" s="58"/>
      <c r="G45" s="60"/>
      <c r="H45" s="60"/>
      <c r="I45" s="4"/>
      <c r="J45" s="60">
        <v>14</v>
      </c>
      <c r="K45" s="56">
        <v>1044</v>
      </c>
      <c r="L45" s="46">
        <f>J45*K45</f>
        <v>14616</v>
      </c>
      <c r="M45" s="46"/>
      <c r="N45" s="62"/>
    </row>
    <row r="46" spans="1:14" ht="48.75" customHeight="1" x14ac:dyDescent="0.25">
      <c r="A46" s="49">
        <v>17</v>
      </c>
      <c r="B46" s="64" t="s">
        <v>56</v>
      </c>
      <c r="C46" s="48" t="s">
        <v>45</v>
      </c>
      <c r="D46" s="50" t="s">
        <v>58</v>
      </c>
      <c r="E46" s="55" t="s">
        <v>47</v>
      </c>
      <c r="F46" s="50" t="s">
        <v>54</v>
      </c>
      <c r="G46" s="58" t="s">
        <v>19</v>
      </c>
      <c r="H46" s="45"/>
      <c r="I46" s="4"/>
      <c r="J46" s="49" t="s">
        <v>59</v>
      </c>
      <c r="K46" s="49"/>
      <c r="L46" s="67">
        <f>SUM(L45)</f>
        <v>14616</v>
      </c>
      <c r="M46" s="67">
        <f>L46*5%</f>
        <v>730.80000000000007</v>
      </c>
      <c r="N46" s="40" t="s">
        <v>192</v>
      </c>
    </row>
    <row r="47" spans="1:14" ht="60" customHeight="1" x14ac:dyDescent="0.25">
      <c r="A47" s="62"/>
      <c r="B47" s="63"/>
      <c r="C47" s="62"/>
      <c r="D47" s="62"/>
      <c r="E47" s="62"/>
      <c r="F47" s="58"/>
      <c r="G47" s="60"/>
      <c r="H47" s="60"/>
      <c r="I47" s="4"/>
      <c r="J47" s="60">
        <v>5</v>
      </c>
      <c r="K47" s="56">
        <v>1044</v>
      </c>
      <c r="L47" s="46">
        <f>J47*K47</f>
        <v>5220</v>
      </c>
      <c r="M47" s="46"/>
      <c r="N47" s="62"/>
    </row>
    <row r="48" spans="1:14" ht="60" customHeight="1" x14ac:dyDescent="0.25">
      <c r="A48" s="49">
        <v>18</v>
      </c>
      <c r="B48" s="64" t="s">
        <v>56</v>
      </c>
      <c r="C48" s="48" t="s">
        <v>45</v>
      </c>
      <c r="D48" s="50" t="s">
        <v>60</v>
      </c>
      <c r="E48" s="55" t="s">
        <v>61</v>
      </c>
      <c r="F48" s="50" t="s">
        <v>62</v>
      </c>
      <c r="G48" s="58" t="s">
        <v>19</v>
      </c>
      <c r="H48" s="45"/>
      <c r="I48" s="4"/>
      <c r="J48" s="49" t="s">
        <v>38</v>
      </c>
      <c r="K48" s="49"/>
      <c r="L48" s="67">
        <f>SUM(L47)</f>
        <v>5220</v>
      </c>
      <c r="M48" s="67">
        <f>L48*5%</f>
        <v>261</v>
      </c>
      <c r="N48" s="40" t="s">
        <v>192</v>
      </c>
    </row>
    <row r="49" spans="1:14" ht="60" customHeight="1" x14ac:dyDescent="0.25">
      <c r="A49" s="62"/>
      <c r="B49" s="63"/>
      <c r="C49" s="62"/>
      <c r="D49" s="62"/>
      <c r="E49" s="62"/>
      <c r="F49" s="58"/>
      <c r="G49" s="60"/>
      <c r="H49" s="60"/>
      <c r="I49" s="4"/>
      <c r="J49" s="60">
        <v>25</v>
      </c>
      <c r="K49" s="56">
        <v>750</v>
      </c>
      <c r="L49" s="46">
        <f>J49*K49</f>
        <v>18750</v>
      </c>
      <c r="M49" s="46"/>
      <c r="N49" s="62"/>
    </row>
    <row r="50" spans="1:14" ht="60" customHeight="1" x14ac:dyDescent="0.25">
      <c r="A50" s="49">
        <v>19</v>
      </c>
      <c r="B50" s="64" t="s">
        <v>56</v>
      </c>
      <c r="C50" s="48" t="s">
        <v>45</v>
      </c>
      <c r="D50" s="50" t="s">
        <v>63</v>
      </c>
      <c r="E50" s="55" t="s">
        <v>61</v>
      </c>
      <c r="F50" s="50" t="s">
        <v>64</v>
      </c>
      <c r="G50" s="58" t="s">
        <v>19</v>
      </c>
      <c r="H50" s="45"/>
      <c r="I50" s="4"/>
      <c r="J50" s="49" t="s">
        <v>65</v>
      </c>
      <c r="K50" s="49"/>
      <c r="L50" s="67">
        <f>SUM(L49)</f>
        <v>18750</v>
      </c>
      <c r="M50" s="67">
        <f>L50*5%</f>
        <v>937.5</v>
      </c>
      <c r="N50" s="40" t="s">
        <v>192</v>
      </c>
    </row>
    <row r="51" spans="1:14" ht="60" customHeight="1" x14ac:dyDescent="0.25">
      <c r="A51" s="62"/>
      <c r="B51" s="63"/>
      <c r="C51" s="62"/>
      <c r="D51" s="62"/>
      <c r="E51" s="62"/>
      <c r="F51" s="58"/>
      <c r="G51" s="60"/>
      <c r="H51" s="60"/>
      <c r="I51" s="4"/>
      <c r="J51" s="60">
        <v>5</v>
      </c>
      <c r="K51" s="56">
        <v>1044</v>
      </c>
      <c r="L51" s="46">
        <f>J51*K51</f>
        <v>5220</v>
      </c>
      <c r="M51" s="46"/>
      <c r="N51" s="62"/>
    </row>
    <row r="52" spans="1:14" ht="60" customHeight="1" x14ac:dyDescent="0.25">
      <c r="A52" s="49">
        <v>20</v>
      </c>
      <c r="B52" s="64" t="s">
        <v>56</v>
      </c>
      <c r="C52" s="48" t="s">
        <v>45</v>
      </c>
      <c r="D52" s="50" t="s">
        <v>66</v>
      </c>
      <c r="E52" s="55" t="s">
        <v>61</v>
      </c>
      <c r="F52" s="50" t="s">
        <v>64</v>
      </c>
      <c r="G52" s="58" t="s">
        <v>19</v>
      </c>
      <c r="H52" s="45"/>
      <c r="I52" s="4"/>
      <c r="J52" s="49" t="s">
        <v>38</v>
      </c>
      <c r="K52" s="49"/>
      <c r="L52" s="67">
        <f>SUM(L51)</f>
        <v>5220</v>
      </c>
      <c r="M52" s="67">
        <f>L52*5%</f>
        <v>261</v>
      </c>
      <c r="N52" s="40" t="s">
        <v>192</v>
      </c>
    </row>
    <row r="53" spans="1:14" ht="60" customHeight="1" x14ac:dyDescent="0.25">
      <c r="A53" s="62"/>
      <c r="B53" s="63"/>
      <c r="C53" s="62"/>
      <c r="D53" s="62"/>
      <c r="E53" s="62"/>
      <c r="F53" s="58"/>
      <c r="G53" s="60"/>
      <c r="H53" s="60"/>
      <c r="I53" s="4"/>
      <c r="J53" s="60">
        <v>20</v>
      </c>
      <c r="K53" s="56">
        <v>725</v>
      </c>
      <c r="L53" s="46">
        <f>J53*K53</f>
        <v>14500</v>
      </c>
      <c r="M53" s="46"/>
      <c r="N53" s="62"/>
    </row>
    <row r="54" spans="1:14" ht="60" customHeight="1" x14ac:dyDescent="0.25">
      <c r="A54" s="49">
        <v>21</v>
      </c>
      <c r="B54" s="64" t="s">
        <v>56</v>
      </c>
      <c r="C54" s="48" t="s">
        <v>45</v>
      </c>
      <c r="D54" s="50" t="s">
        <v>67</v>
      </c>
      <c r="E54" s="55" t="s">
        <v>61</v>
      </c>
      <c r="F54" s="50" t="s">
        <v>68</v>
      </c>
      <c r="G54" s="58" t="s">
        <v>19</v>
      </c>
      <c r="H54" s="45"/>
      <c r="I54" s="4"/>
      <c r="J54" s="49" t="s">
        <v>69</v>
      </c>
      <c r="K54" s="49"/>
      <c r="L54" s="67">
        <f>SUM(L53)</f>
        <v>14500</v>
      </c>
      <c r="M54" s="67">
        <f>L54*5%</f>
        <v>725</v>
      </c>
      <c r="N54" s="40" t="s">
        <v>192</v>
      </c>
    </row>
    <row r="55" spans="1:14" ht="60" customHeight="1" x14ac:dyDescent="0.25">
      <c r="A55" s="62"/>
      <c r="B55" s="63"/>
      <c r="C55" s="62"/>
      <c r="D55" s="62"/>
      <c r="E55" s="62"/>
      <c r="F55" s="58"/>
      <c r="G55" s="60"/>
      <c r="H55" s="60"/>
      <c r="I55" s="4"/>
      <c r="J55" s="60">
        <v>25</v>
      </c>
      <c r="K55" s="56">
        <v>725</v>
      </c>
      <c r="L55" s="46">
        <f>J55*K55</f>
        <v>18125</v>
      </c>
      <c r="M55" s="46"/>
      <c r="N55" s="62"/>
    </row>
    <row r="56" spans="1:14" ht="60" customHeight="1" x14ac:dyDescent="0.25">
      <c r="A56" s="49">
        <v>22</v>
      </c>
      <c r="B56" s="64" t="s">
        <v>56</v>
      </c>
      <c r="C56" s="48" t="s">
        <v>45</v>
      </c>
      <c r="D56" s="50" t="s">
        <v>70</v>
      </c>
      <c r="E56" s="55" t="s">
        <v>61</v>
      </c>
      <c r="F56" s="50" t="s">
        <v>68</v>
      </c>
      <c r="G56" s="58" t="s">
        <v>19</v>
      </c>
      <c r="H56" s="45"/>
      <c r="J56" s="49" t="s">
        <v>65</v>
      </c>
      <c r="K56" s="49"/>
      <c r="L56" s="67">
        <f>SUM(L55)</f>
        <v>18125</v>
      </c>
      <c r="M56" s="67">
        <f>L56*5%</f>
        <v>906.25</v>
      </c>
      <c r="N56" s="40" t="s">
        <v>192</v>
      </c>
    </row>
    <row r="57" spans="1:14" ht="60" customHeight="1" x14ac:dyDescent="0.25">
      <c r="A57" s="49"/>
      <c r="B57" s="48"/>
      <c r="C57" s="48"/>
      <c r="D57" s="49"/>
      <c r="E57" s="55"/>
      <c r="F57" s="50"/>
      <c r="G57" s="60"/>
      <c r="H57" s="60"/>
      <c r="I57" s="45"/>
      <c r="J57" s="45">
        <v>6</v>
      </c>
      <c r="K57" s="45">
        <v>1044</v>
      </c>
      <c r="L57" s="45">
        <f>+ROUND(J57*K57,0)</f>
        <v>6264</v>
      </c>
      <c r="M57" s="45"/>
      <c r="N57" s="48"/>
    </row>
    <row r="58" spans="1:14" ht="60" customHeight="1" x14ac:dyDescent="0.25">
      <c r="A58" s="49">
        <v>23</v>
      </c>
      <c r="B58" s="48" t="s">
        <v>71</v>
      </c>
      <c r="C58" s="48" t="s">
        <v>45</v>
      </c>
      <c r="D58" s="50" t="s">
        <v>72</v>
      </c>
      <c r="E58" s="55" t="s">
        <v>73</v>
      </c>
      <c r="F58" s="50" t="s">
        <v>23</v>
      </c>
      <c r="G58" s="58" t="s">
        <v>19</v>
      </c>
      <c r="H58" s="45"/>
      <c r="I58" s="49"/>
      <c r="J58" s="49" t="s">
        <v>74</v>
      </c>
      <c r="K58" s="49"/>
      <c r="L58" s="49">
        <f>SUM(L57)</f>
        <v>6264</v>
      </c>
      <c r="M58" s="67">
        <f>L58*5%</f>
        <v>313.20000000000005</v>
      </c>
      <c r="N58" s="40" t="s">
        <v>192</v>
      </c>
    </row>
    <row r="59" spans="1:14" ht="60" customHeight="1" x14ac:dyDescent="0.25">
      <c r="A59" s="57"/>
      <c r="B59" s="57"/>
      <c r="C59" s="57"/>
      <c r="D59" s="45"/>
      <c r="E59" s="57"/>
      <c r="F59" s="68" t="s">
        <v>75</v>
      </c>
      <c r="G59" s="45"/>
      <c r="H59" s="45"/>
      <c r="I59" s="45"/>
      <c r="J59" s="45">
        <v>25</v>
      </c>
      <c r="K59" s="45">
        <v>1044</v>
      </c>
      <c r="L59" s="42">
        <v>26100</v>
      </c>
      <c r="M59" s="42"/>
      <c r="N59" s="57"/>
    </row>
    <row r="60" spans="1:14" ht="60" customHeight="1" x14ac:dyDescent="0.25">
      <c r="A60" s="40">
        <v>24</v>
      </c>
      <c r="B60" s="48" t="s">
        <v>71</v>
      </c>
      <c r="C60" s="48" t="s">
        <v>45</v>
      </c>
      <c r="D60" s="50" t="s">
        <v>76</v>
      </c>
      <c r="E60" s="55" t="s">
        <v>77</v>
      </c>
      <c r="F60" s="50" t="s">
        <v>23</v>
      </c>
      <c r="G60" s="58" t="s">
        <v>19</v>
      </c>
      <c r="H60" s="45"/>
      <c r="I60" s="49"/>
      <c r="J60" s="49" t="s">
        <v>65</v>
      </c>
      <c r="K60" s="49"/>
      <c r="L60" s="49">
        <f>SUM(L59)</f>
        <v>26100</v>
      </c>
      <c r="M60" s="67">
        <f>L60*5%</f>
        <v>1305</v>
      </c>
      <c r="N60" s="40" t="s">
        <v>192</v>
      </c>
    </row>
    <row r="61" spans="1:14" ht="51.75" customHeight="1" x14ac:dyDescent="0.25">
      <c r="A61" s="57"/>
      <c r="B61" s="57"/>
      <c r="C61" s="57"/>
      <c r="D61" s="45"/>
      <c r="E61" s="57"/>
      <c r="F61" s="68" t="s">
        <v>75</v>
      </c>
      <c r="G61" s="45"/>
      <c r="H61" s="45"/>
      <c r="I61" s="45"/>
      <c r="J61" s="45">
        <v>1</v>
      </c>
      <c r="K61" s="45">
        <v>1044</v>
      </c>
      <c r="L61" s="42">
        <v>1044</v>
      </c>
      <c r="M61" s="42"/>
      <c r="N61" s="57"/>
    </row>
    <row r="62" spans="1:14" ht="54" customHeight="1" x14ac:dyDescent="0.25">
      <c r="A62" s="40">
        <v>25</v>
      </c>
      <c r="B62" s="48" t="s">
        <v>71</v>
      </c>
      <c r="C62" s="48" t="s">
        <v>45</v>
      </c>
      <c r="D62" s="50" t="s">
        <v>78</v>
      </c>
      <c r="E62" s="55" t="s">
        <v>77</v>
      </c>
      <c r="F62" s="50" t="s">
        <v>23</v>
      </c>
      <c r="G62" s="58" t="s">
        <v>19</v>
      </c>
      <c r="H62" s="45"/>
      <c r="I62" s="49"/>
      <c r="J62" s="49" t="s">
        <v>28</v>
      </c>
      <c r="K62" s="49"/>
      <c r="L62" s="49">
        <f>SUM(L61)</f>
        <v>1044</v>
      </c>
      <c r="M62" s="67">
        <f>L62*5%</f>
        <v>52.2</v>
      </c>
      <c r="N62" s="40" t="s">
        <v>192</v>
      </c>
    </row>
    <row r="63" spans="1:14" ht="60" customHeight="1" x14ac:dyDescent="0.25">
      <c r="A63" s="57"/>
      <c r="B63" s="57"/>
      <c r="C63" s="57"/>
      <c r="D63" s="45"/>
      <c r="E63" s="57"/>
      <c r="F63" s="68" t="s">
        <v>75</v>
      </c>
      <c r="G63" s="45"/>
      <c r="H63" s="45"/>
      <c r="I63" s="45"/>
      <c r="J63" s="45">
        <v>5</v>
      </c>
      <c r="K63" s="45">
        <v>1044</v>
      </c>
      <c r="L63" s="42">
        <v>5220</v>
      </c>
      <c r="M63" s="42"/>
      <c r="N63" s="57"/>
    </row>
    <row r="64" spans="1:14" ht="60" customHeight="1" x14ac:dyDescent="0.25">
      <c r="A64" s="40">
        <v>26</v>
      </c>
      <c r="B64" s="48" t="s">
        <v>71</v>
      </c>
      <c r="C64" s="48" t="s">
        <v>45</v>
      </c>
      <c r="D64" s="50" t="s">
        <v>79</v>
      </c>
      <c r="E64" s="55" t="s">
        <v>80</v>
      </c>
      <c r="F64" s="50" t="s">
        <v>23</v>
      </c>
      <c r="G64" s="58" t="s">
        <v>19</v>
      </c>
      <c r="H64" s="45"/>
      <c r="I64" s="49"/>
      <c r="J64" s="49" t="s">
        <v>38</v>
      </c>
      <c r="K64" s="49"/>
      <c r="L64" s="49">
        <f>SUM(L63)</f>
        <v>5220</v>
      </c>
      <c r="M64" s="67">
        <f>L64*5%</f>
        <v>261</v>
      </c>
      <c r="N64" s="40" t="s">
        <v>192</v>
      </c>
    </row>
    <row r="65" spans="1:14" ht="60" customHeight="1" x14ac:dyDescent="0.25">
      <c r="A65" s="57"/>
      <c r="B65" s="57"/>
      <c r="C65" s="57"/>
      <c r="D65" s="45"/>
      <c r="E65" s="57"/>
      <c r="F65" s="68" t="s">
        <v>75</v>
      </c>
      <c r="G65" s="45"/>
      <c r="H65" s="45"/>
      <c r="I65" s="45"/>
      <c r="J65" s="45">
        <v>20</v>
      </c>
      <c r="K65" s="45">
        <v>1044</v>
      </c>
      <c r="L65" s="42">
        <v>20880</v>
      </c>
      <c r="M65" s="42"/>
      <c r="N65" s="57"/>
    </row>
    <row r="66" spans="1:14" ht="60" customHeight="1" x14ac:dyDescent="0.25">
      <c r="A66" s="40">
        <v>27</v>
      </c>
      <c r="B66" s="48" t="s">
        <v>71</v>
      </c>
      <c r="C66" s="48" t="s">
        <v>45</v>
      </c>
      <c r="D66" s="50" t="s">
        <v>81</v>
      </c>
      <c r="E66" s="55" t="s">
        <v>80</v>
      </c>
      <c r="F66" s="50" t="s">
        <v>23</v>
      </c>
      <c r="G66" s="58" t="s">
        <v>19</v>
      </c>
      <c r="H66" s="45"/>
      <c r="I66" s="49"/>
      <c r="J66" s="49" t="s">
        <v>69</v>
      </c>
      <c r="K66" s="49"/>
      <c r="L66" s="49">
        <f>SUM(L65)</f>
        <v>20880</v>
      </c>
      <c r="M66" s="67">
        <f>L66*5%</f>
        <v>1044</v>
      </c>
      <c r="N66" s="40" t="s">
        <v>192</v>
      </c>
    </row>
    <row r="67" spans="1:14" ht="60" customHeight="1" x14ac:dyDescent="0.25">
      <c r="A67" s="57"/>
      <c r="B67" s="57"/>
      <c r="C67" s="57"/>
      <c r="D67" s="45"/>
      <c r="E67" s="57"/>
      <c r="F67" s="68" t="s">
        <v>75</v>
      </c>
      <c r="G67" s="45"/>
      <c r="H67" s="45"/>
      <c r="I67" s="45"/>
      <c r="J67" s="45">
        <v>8</v>
      </c>
      <c r="K67" s="45">
        <v>1044</v>
      </c>
      <c r="L67" s="42">
        <v>8352</v>
      </c>
      <c r="M67" s="42"/>
      <c r="N67" s="57"/>
    </row>
    <row r="68" spans="1:14" ht="60" customHeight="1" x14ac:dyDescent="0.25">
      <c r="A68" s="40">
        <v>28</v>
      </c>
      <c r="B68" s="48" t="s">
        <v>71</v>
      </c>
      <c r="C68" s="48" t="s">
        <v>45</v>
      </c>
      <c r="D68" s="50" t="s">
        <v>82</v>
      </c>
      <c r="E68" s="55" t="s">
        <v>80</v>
      </c>
      <c r="F68" s="50" t="s">
        <v>23</v>
      </c>
      <c r="G68" s="58" t="s">
        <v>19</v>
      </c>
      <c r="H68" s="45"/>
      <c r="I68" s="49"/>
      <c r="J68" s="49" t="s">
        <v>83</v>
      </c>
      <c r="K68" s="49"/>
      <c r="L68" s="49">
        <f>SUM(L67)</f>
        <v>8352</v>
      </c>
      <c r="M68" s="67">
        <f>L68*5%</f>
        <v>417.6</v>
      </c>
      <c r="N68" s="40" t="s">
        <v>192</v>
      </c>
    </row>
    <row r="69" spans="1:14" ht="60" customHeight="1" x14ac:dyDescent="0.25">
      <c r="A69" s="57"/>
      <c r="B69" s="57"/>
      <c r="C69" s="57"/>
      <c r="D69" s="45"/>
      <c r="E69" s="57"/>
      <c r="F69" s="68" t="s">
        <v>75</v>
      </c>
      <c r="G69" s="45"/>
      <c r="H69" s="45"/>
      <c r="I69" s="45"/>
      <c r="J69" s="45">
        <v>1</v>
      </c>
      <c r="K69" s="45">
        <v>1044</v>
      </c>
      <c r="L69" s="42">
        <v>1044</v>
      </c>
      <c r="M69" s="42"/>
      <c r="N69" s="57"/>
    </row>
    <row r="70" spans="1:14" ht="60" customHeight="1" x14ac:dyDescent="0.25">
      <c r="A70" s="40">
        <v>29</v>
      </c>
      <c r="B70" s="48" t="s">
        <v>71</v>
      </c>
      <c r="C70" s="48" t="s">
        <v>45</v>
      </c>
      <c r="D70" s="50" t="s">
        <v>84</v>
      </c>
      <c r="E70" s="55" t="s">
        <v>80</v>
      </c>
      <c r="F70" s="50" t="s">
        <v>23</v>
      </c>
      <c r="G70" s="58" t="s">
        <v>19</v>
      </c>
      <c r="H70" s="45"/>
      <c r="I70" s="49"/>
      <c r="J70" s="49" t="s">
        <v>28</v>
      </c>
      <c r="K70" s="49"/>
      <c r="L70" s="49">
        <f>SUM(L69)</f>
        <v>1044</v>
      </c>
      <c r="M70" s="67">
        <f>L70*5%</f>
        <v>52.2</v>
      </c>
      <c r="N70" s="40" t="s">
        <v>192</v>
      </c>
    </row>
    <row r="71" spans="1:14" ht="60" customHeight="1" x14ac:dyDescent="0.25">
      <c r="A71" s="32"/>
      <c r="B71" s="33"/>
      <c r="C71" s="34"/>
      <c r="D71" s="35"/>
      <c r="E71" s="36"/>
      <c r="F71" s="34"/>
      <c r="G71" s="6" t="s">
        <v>75</v>
      </c>
      <c r="H71" s="6" t="s">
        <v>119</v>
      </c>
      <c r="I71" s="6">
        <v>112</v>
      </c>
      <c r="J71" s="6">
        <v>3.5129999999999999</v>
      </c>
      <c r="K71" s="6">
        <v>2625</v>
      </c>
      <c r="L71" s="6">
        <f>+ROUND(J71*K71,0)</f>
        <v>9222</v>
      </c>
      <c r="M71" s="6"/>
      <c r="N71" s="4"/>
    </row>
    <row r="72" spans="1:14" ht="60" customHeight="1" x14ac:dyDescent="0.25">
      <c r="A72" s="32"/>
      <c r="B72" s="33"/>
      <c r="C72" s="34"/>
      <c r="D72" s="35"/>
      <c r="E72" s="36"/>
      <c r="F72" s="34"/>
      <c r="G72" s="6" t="s">
        <v>75</v>
      </c>
      <c r="H72" s="6" t="s">
        <v>120</v>
      </c>
      <c r="I72" s="6">
        <v>50</v>
      </c>
      <c r="J72" s="6">
        <v>3.169</v>
      </c>
      <c r="K72" s="6">
        <v>3925</v>
      </c>
      <c r="L72" s="6">
        <f t="shared" ref="L72:L73" si="0">+ROUND(J72*K72,0)</f>
        <v>12438</v>
      </c>
      <c r="M72" s="6"/>
      <c r="N72" s="51"/>
    </row>
    <row r="73" spans="1:14" ht="60" customHeight="1" x14ac:dyDescent="0.25">
      <c r="A73" s="32"/>
      <c r="B73" s="33"/>
      <c r="C73" s="34"/>
      <c r="D73" s="35"/>
      <c r="E73" s="36"/>
      <c r="F73" s="34"/>
      <c r="G73" s="6" t="s">
        <v>75</v>
      </c>
      <c r="H73" s="6" t="s">
        <v>121</v>
      </c>
      <c r="I73" s="37">
        <v>1</v>
      </c>
      <c r="J73" s="38">
        <v>1.25</v>
      </c>
      <c r="K73" s="6">
        <v>6700</v>
      </c>
      <c r="L73" s="6">
        <f t="shared" si="0"/>
        <v>8375</v>
      </c>
      <c r="M73" s="6"/>
      <c r="N73" s="51"/>
    </row>
    <row r="74" spans="1:14" ht="60" customHeight="1" x14ac:dyDescent="0.25">
      <c r="A74" s="32">
        <v>30</v>
      </c>
      <c r="B74" s="39" t="s">
        <v>122</v>
      </c>
      <c r="C74" s="11" t="s">
        <v>45</v>
      </c>
      <c r="D74" s="13" t="s">
        <v>142</v>
      </c>
      <c r="E74" s="13" t="s">
        <v>123</v>
      </c>
      <c r="F74" s="32" t="s">
        <v>99</v>
      </c>
      <c r="G74" s="32" t="s">
        <v>19</v>
      </c>
      <c r="H74" s="6"/>
      <c r="I74" s="11">
        <f>SUM(I71:I73)</f>
        <v>163</v>
      </c>
      <c r="J74" s="11">
        <f t="shared" ref="J74:L74" si="1">SUM(J71:J73)</f>
        <v>7.9320000000000004</v>
      </c>
      <c r="K74" s="11"/>
      <c r="L74" s="11">
        <f t="shared" si="1"/>
        <v>30035</v>
      </c>
      <c r="M74" s="67">
        <f>L74*5%</f>
        <v>1501.75</v>
      </c>
      <c r="N74" s="40" t="s">
        <v>192</v>
      </c>
    </row>
    <row r="75" spans="1:14" ht="60" customHeight="1" x14ac:dyDescent="0.25">
      <c r="A75" s="40"/>
      <c r="B75" s="41"/>
      <c r="C75" s="42"/>
      <c r="E75" s="44"/>
      <c r="F75" s="42"/>
      <c r="G75" s="45" t="s">
        <v>75</v>
      </c>
      <c r="H75" s="45" t="s">
        <v>119</v>
      </c>
      <c r="I75" s="45">
        <v>118</v>
      </c>
      <c r="J75" s="45">
        <v>4.1070000000000002</v>
      </c>
      <c r="K75" s="45">
        <v>2625</v>
      </c>
      <c r="L75" s="45">
        <f t="shared" ref="L75:L79" si="2">+ROUND(J75*K75,0)</f>
        <v>10781</v>
      </c>
      <c r="M75" s="45"/>
      <c r="N75" s="4"/>
    </row>
    <row r="76" spans="1:14" ht="60" customHeight="1" x14ac:dyDescent="0.25">
      <c r="A76" s="40"/>
      <c r="B76" s="41"/>
      <c r="C76" s="42"/>
      <c r="D76" s="43"/>
      <c r="E76" s="44"/>
      <c r="F76" s="42"/>
      <c r="G76" s="45" t="s">
        <v>75</v>
      </c>
      <c r="H76" s="45" t="s">
        <v>120</v>
      </c>
      <c r="I76" s="45">
        <v>32</v>
      </c>
      <c r="J76" s="45">
        <v>2.673</v>
      </c>
      <c r="K76" s="45">
        <v>3925</v>
      </c>
      <c r="L76" s="45">
        <f t="shared" si="2"/>
        <v>10492</v>
      </c>
      <c r="M76" s="45"/>
      <c r="N76" s="54"/>
    </row>
    <row r="77" spans="1:14" ht="60" customHeight="1" x14ac:dyDescent="0.25">
      <c r="A77" s="40"/>
      <c r="B77" s="41"/>
      <c r="C77" s="42"/>
      <c r="D77" s="43"/>
      <c r="E77" s="44"/>
      <c r="F77" s="42"/>
      <c r="G77" s="45" t="s">
        <v>75</v>
      </c>
      <c r="H77" s="45" t="s">
        <v>124</v>
      </c>
      <c r="I77" s="46">
        <v>14</v>
      </c>
      <c r="J77" s="47">
        <v>2.4020000000000001</v>
      </c>
      <c r="K77" s="45">
        <v>4625</v>
      </c>
      <c r="L77" s="45">
        <f t="shared" si="2"/>
        <v>11109</v>
      </c>
      <c r="M77" s="45"/>
      <c r="N77" s="54"/>
    </row>
    <row r="78" spans="1:14" ht="48.75" customHeight="1" x14ac:dyDescent="0.25">
      <c r="A78" s="40"/>
      <c r="B78" s="41"/>
      <c r="C78" s="42"/>
      <c r="D78" s="43"/>
      <c r="E78" s="44"/>
      <c r="F78" s="42"/>
      <c r="G78" s="45" t="s">
        <v>75</v>
      </c>
      <c r="H78" s="45" t="s">
        <v>125</v>
      </c>
      <c r="I78" s="46">
        <v>2</v>
      </c>
      <c r="J78" s="47">
        <v>0.64600000000000002</v>
      </c>
      <c r="K78" s="45">
        <v>5225</v>
      </c>
      <c r="L78" s="45">
        <f t="shared" si="2"/>
        <v>3375</v>
      </c>
      <c r="M78" s="45"/>
      <c r="N78" s="54"/>
    </row>
    <row r="79" spans="1:14" ht="51" customHeight="1" x14ac:dyDescent="0.25">
      <c r="A79" s="40"/>
      <c r="B79" s="41"/>
      <c r="C79" s="42"/>
      <c r="D79" s="43"/>
      <c r="E79" s="44"/>
      <c r="F79" s="42"/>
      <c r="G79" s="45" t="s">
        <v>75</v>
      </c>
      <c r="H79" s="45" t="s">
        <v>126</v>
      </c>
      <c r="I79" s="46">
        <v>1</v>
      </c>
      <c r="J79" s="47">
        <v>0.57599999999999996</v>
      </c>
      <c r="K79" s="45">
        <v>5700</v>
      </c>
      <c r="L79" s="45">
        <f t="shared" si="2"/>
        <v>3283</v>
      </c>
      <c r="M79" s="45"/>
      <c r="N79" s="54"/>
    </row>
    <row r="80" spans="1:14" ht="60" customHeight="1" x14ac:dyDescent="0.25">
      <c r="A80" s="40">
        <v>31</v>
      </c>
      <c r="B80" s="48" t="s">
        <v>122</v>
      </c>
      <c r="C80" s="49" t="s">
        <v>45</v>
      </c>
      <c r="D80" s="50" t="s">
        <v>143</v>
      </c>
      <c r="E80" s="50" t="s">
        <v>123</v>
      </c>
      <c r="F80" s="40" t="s">
        <v>99</v>
      </c>
      <c r="G80" s="40" t="s">
        <v>19</v>
      </c>
      <c r="H80" s="45"/>
      <c r="I80" s="49">
        <f>SUM(I75:I79)</f>
        <v>167</v>
      </c>
      <c r="J80" s="49">
        <f t="shared" ref="J80:L80" si="3">SUM(J75:J79)</f>
        <v>10.404000000000002</v>
      </c>
      <c r="K80" s="49"/>
      <c r="L80" s="49">
        <f t="shared" si="3"/>
        <v>39040</v>
      </c>
      <c r="M80" s="67">
        <f>L80*5%</f>
        <v>1952</v>
      </c>
      <c r="N80" s="40" t="s">
        <v>192</v>
      </c>
    </row>
    <row r="81" spans="1:14" ht="60" customHeight="1" x14ac:dyDescent="0.25">
      <c r="A81" s="40"/>
      <c r="B81" s="41"/>
      <c r="C81" s="42"/>
      <c r="E81" s="44"/>
      <c r="F81" s="42"/>
      <c r="G81" s="45" t="s">
        <v>75</v>
      </c>
      <c r="H81" s="45" t="s">
        <v>124</v>
      </c>
      <c r="I81" s="45">
        <v>12</v>
      </c>
      <c r="J81" s="47">
        <v>2.06</v>
      </c>
      <c r="K81" s="45">
        <v>4625</v>
      </c>
      <c r="L81" s="45">
        <f t="shared" ref="L81:L83" si="4">+ROUND(J81*K81,0)</f>
        <v>9528</v>
      </c>
      <c r="M81" s="45"/>
      <c r="N81" s="4"/>
    </row>
    <row r="82" spans="1:14" ht="60" customHeight="1" x14ac:dyDescent="0.25">
      <c r="A82" s="40"/>
      <c r="B82" s="41"/>
      <c r="C82" s="42"/>
      <c r="D82" s="43"/>
      <c r="E82" s="44"/>
      <c r="F82" s="42"/>
      <c r="G82" s="45" t="s">
        <v>75</v>
      </c>
      <c r="H82" s="45" t="s">
        <v>120</v>
      </c>
      <c r="I82" s="45">
        <v>110</v>
      </c>
      <c r="J82" s="45">
        <v>6.6660000000000004</v>
      </c>
      <c r="K82" s="45">
        <v>3925</v>
      </c>
      <c r="L82" s="45">
        <f t="shared" si="4"/>
        <v>26164</v>
      </c>
      <c r="M82" s="45"/>
      <c r="N82" s="54"/>
    </row>
    <row r="83" spans="1:14" ht="60" customHeight="1" x14ac:dyDescent="0.25">
      <c r="A83" s="40"/>
      <c r="B83" s="41"/>
      <c r="C83" s="42"/>
      <c r="D83" s="43"/>
      <c r="E83" s="44"/>
      <c r="F83" s="42"/>
      <c r="G83" s="45" t="s">
        <v>75</v>
      </c>
      <c r="H83" s="45" t="s">
        <v>119</v>
      </c>
      <c r="I83" s="46">
        <v>225</v>
      </c>
      <c r="J83" s="47">
        <v>7.0590000000000002</v>
      </c>
      <c r="K83" s="45">
        <v>2625</v>
      </c>
      <c r="L83" s="45">
        <f t="shared" si="4"/>
        <v>18530</v>
      </c>
      <c r="M83" s="45"/>
      <c r="N83" s="54"/>
    </row>
    <row r="84" spans="1:14" ht="60" customHeight="1" x14ac:dyDescent="0.25">
      <c r="A84" s="40">
        <v>32</v>
      </c>
      <c r="B84" s="48" t="s">
        <v>122</v>
      </c>
      <c r="C84" s="49" t="s">
        <v>45</v>
      </c>
      <c r="D84" s="50" t="s">
        <v>144</v>
      </c>
      <c r="E84" s="50" t="s">
        <v>123</v>
      </c>
      <c r="F84" s="40" t="s">
        <v>99</v>
      </c>
      <c r="G84" s="40" t="s">
        <v>19</v>
      </c>
      <c r="H84" s="45"/>
      <c r="I84" s="49">
        <f>SUM(I81:I83)</f>
        <v>347</v>
      </c>
      <c r="J84" s="49">
        <f t="shared" ref="J84" si="5">SUM(J81:J83)</f>
        <v>15.785</v>
      </c>
      <c r="K84" s="49"/>
      <c r="L84" s="49">
        <f t="shared" ref="L84" si="6">SUM(L81:L83)</f>
        <v>54222</v>
      </c>
      <c r="M84" s="67">
        <f>L84*5%</f>
        <v>2711.1000000000004</v>
      </c>
      <c r="N84" s="40" t="s">
        <v>192</v>
      </c>
    </row>
    <row r="85" spans="1:14" ht="51" customHeight="1" x14ac:dyDescent="0.25">
      <c r="A85" s="40"/>
      <c r="B85" s="41"/>
      <c r="C85" s="49"/>
      <c r="E85" s="44"/>
      <c r="F85" s="42"/>
      <c r="G85" s="45">
        <v>0.95</v>
      </c>
      <c r="H85" s="45" t="s">
        <v>119</v>
      </c>
      <c r="I85" s="45">
        <v>2</v>
      </c>
      <c r="J85" s="45">
        <v>3.3000000000000002E-2</v>
      </c>
      <c r="K85" s="45">
        <v>3750</v>
      </c>
      <c r="L85" s="45">
        <f t="shared" ref="L85:L97" si="7">+ROUND(J85*K85,0)</f>
        <v>124</v>
      </c>
      <c r="M85" s="45"/>
      <c r="N85" s="4"/>
    </row>
    <row r="86" spans="1:14" ht="48.75" customHeight="1" x14ac:dyDescent="0.25">
      <c r="A86" s="40"/>
      <c r="B86" s="41"/>
      <c r="C86" s="49"/>
      <c r="D86" s="43"/>
      <c r="E86" s="44"/>
      <c r="F86" s="42"/>
      <c r="G86" s="45">
        <v>1.25</v>
      </c>
      <c r="H86" s="45" t="s">
        <v>119</v>
      </c>
      <c r="I86" s="45">
        <v>6</v>
      </c>
      <c r="J86" s="45">
        <v>0.10199999999999999</v>
      </c>
      <c r="K86" s="45">
        <v>4038</v>
      </c>
      <c r="L86" s="45">
        <f t="shared" si="7"/>
        <v>412</v>
      </c>
      <c r="M86" s="45"/>
      <c r="N86" s="54"/>
    </row>
    <row r="87" spans="1:14" ht="49.5" customHeight="1" x14ac:dyDescent="0.25">
      <c r="A87" s="40"/>
      <c r="B87" s="41"/>
      <c r="C87" s="49"/>
      <c r="D87" s="43"/>
      <c r="E87" s="44"/>
      <c r="F87" s="42"/>
      <c r="G87" s="45">
        <v>1.55</v>
      </c>
      <c r="H87" s="45" t="s">
        <v>119</v>
      </c>
      <c r="I87" s="45">
        <v>56</v>
      </c>
      <c r="J87" s="45">
        <v>1.2130000000000001</v>
      </c>
      <c r="K87" s="45">
        <v>4250</v>
      </c>
      <c r="L87" s="45">
        <f t="shared" si="7"/>
        <v>5155</v>
      </c>
      <c r="M87" s="45"/>
      <c r="N87" s="54"/>
    </row>
    <row r="88" spans="1:14" ht="46.5" customHeight="1" x14ac:dyDescent="0.25">
      <c r="A88" s="40"/>
      <c r="B88" s="41"/>
      <c r="C88" s="49"/>
      <c r="D88" s="43"/>
      <c r="E88" s="44"/>
      <c r="F88" s="42"/>
      <c r="G88" s="45">
        <v>1.85</v>
      </c>
      <c r="H88" s="45" t="s">
        <v>119</v>
      </c>
      <c r="I88" s="45">
        <v>19</v>
      </c>
      <c r="J88" s="45">
        <v>0.53500000000000003</v>
      </c>
      <c r="K88" s="45">
        <v>4500</v>
      </c>
      <c r="L88" s="45">
        <f t="shared" si="7"/>
        <v>2408</v>
      </c>
      <c r="M88" s="45"/>
      <c r="N88" s="54"/>
    </row>
    <row r="89" spans="1:14" ht="42.75" customHeight="1" x14ac:dyDescent="0.25">
      <c r="A89" s="40"/>
      <c r="B89" s="41"/>
      <c r="C89" s="49"/>
      <c r="D89" s="43"/>
      <c r="E89" s="44"/>
      <c r="F89" s="42"/>
      <c r="G89" s="45">
        <v>2.15</v>
      </c>
      <c r="H89" s="45" t="s">
        <v>119</v>
      </c>
      <c r="I89" s="45">
        <v>13</v>
      </c>
      <c r="J89" s="47">
        <v>0.497</v>
      </c>
      <c r="K89" s="45">
        <v>4900</v>
      </c>
      <c r="L89" s="45">
        <f t="shared" si="7"/>
        <v>2435</v>
      </c>
      <c r="M89" s="45"/>
      <c r="N89" s="54"/>
    </row>
    <row r="90" spans="1:14" ht="49.5" customHeight="1" x14ac:dyDescent="0.25">
      <c r="A90" s="40"/>
      <c r="B90" s="41"/>
      <c r="C90" s="42"/>
      <c r="D90" s="43"/>
      <c r="E90" s="44"/>
      <c r="F90" s="42"/>
      <c r="G90" s="45">
        <v>1.25</v>
      </c>
      <c r="H90" s="45" t="s">
        <v>120</v>
      </c>
      <c r="I90" s="45">
        <v>2</v>
      </c>
      <c r="J90" s="45">
        <v>7.8E-2</v>
      </c>
      <c r="K90" s="45">
        <v>7250</v>
      </c>
      <c r="L90" s="45">
        <f t="shared" si="7"/>
        <v>566</v>
      </c>
      <c r="M90" s="45"/>
      <c r="N90" s="54"/>
    </row>
    <row r="91" spans="1:14" ht="48.75" customHeight="1" x14ac:dyDescent="0.25">
      <c r="A91" s="40"/>
      <c r="B91" s="41"/>
      <c r="C91" s="42"/>
      <c r="D91" s="43"/>
      <c r="E91" s="44"/>
      <c r="F91" s="42"/>
      <c r="G91" s="45">
        <v>1.55</v>
      </c>
      <c r="H91" s="45" t="s">
        <v>120</v>
      </c>
      <c r="I91" s="45">
        <v>17</v>
      </c>
      <c r="J91" s="47">
        <v>0.92700000000000005</v>
      </c>
      <c r="K91" s="45">
        <v>8000</v>
      </c>
      <c r="L91" s="45">
        <f t="shared" si="7"/>
        <v>7416</v>
      </c>
      <c r="M91" s="45"/>
      <c r="N91" s="54"/>
    </row>
    <row r="92" spans="1:14" ht="51.75" customHeight="1" x14ac:dyDescent="0.25">
      <c r="A92" s="40"/>
      <c r="B92" s="41"/>
      <c r="C92" s="42"/>
      <c r="D92" s="43"/>
      <c r="E92" s="44"/>
      <c r="F92" s="42"/>
      <c r="G92" s="45">
        <v>1.85</v>
      </c>
      <c r="H92" s="45" t="s">
        <v>120</v>
      </c>
      <c r="I92" s="45">
        <v>8</v>
      </c>
      <c r="J92" s="45">
        <v>0.51400000000000001</v>
      </c>
      <c r="K92" s="45">
        <v>9000</v>
      </c>
      <c r="L92" s="45">
        <f t="shared" si="7"/>
        <v>4626</v>
      </c>
      <c r="M92" s="45"/>
      <c r="N92" s="54"/>
    </row>
    <row r="93" spans="1:14" ht="50.25" customHeight="1" x14ac:dyDescent="0.25">
      <c r="A93" s="40"/>
      <c r="B93" s="41"/>
      <c r="C93" s="42"/>
      <c r="D93" s="43"/>
      <c r="E93" s="44"/>
      <c r="F93" s="42"/>
      <c r="G93" s="45">
        <v>2.15</v>
      </c>
      <c r="H93" s="45" t="s">
        <v>120</v>
      </c>
      <c r="I93" s="45">
        <v>13</v>
      </c>
      <c r="J93" s="45">
        <v>0.90400000000000003</v>
      </c>
      <c r="K93" s="45">
        <v>9875</v>
      </c>
      <c r="L93" s="45">
        <f t="shared" si="7"/>
        <v>8927</v>
      </c>
      <c r="M93" s="45"/>
      <c r="N93" s="54"/>
    </row>
    <row r="94" spans="1:14" ht="46.5" customHeight="1" x14ac:dyDescent="0.25">
      <c r="A94" s="40"/>
      <c r="B94" s="41"/>
      <c r="C94" s="42"/>
      <c r="D94" s="43"/>
      <c r="E94" s="44"/>
      <c r="F94" s="42"/>
      <c r="G94" s="6">
        <v>2.4500000000000002</v>
      </c>
      <c r="H94" s="6" t="s">
        <v>120</v>
      </c>
      <c r="I94" s="6">
        <v>1</v>
      </c>
      <c r="J94" s="6">
        <v>7.2999999999999995E-2</v>
      </c>
      <c r="K94" s="6">
        <v>10625</v>
      </c>
      <c r="L94" s="6">
        <f t="shared" si="7"/>
        <v>776</v>
      </c>
      <c r="M94" s="6"/>
      <c r="N94" s="54"/>
    </row>
    <row r="95" spans="1:14" ht="49.5" customHeight="1" x14ac:dyDescent="0.25">
      <c r="A95" s="40"/>
      <c r="B95" s="41"/>
      <c r="C95" s="42"/>
      <c r="D95" s="43"/>
      <c r="E95" s="44"/>
      <c r="F95" s="42"/>
      <c r="G95" s="45">
        <v>1.55</v>
      </c>
      <c r="H95" s="45" t="s">
        <v>124</v>
      </c>
      <c r="I95" s="45">
        <v>2</v>
      </c>
      <c r="J95" s="47">
        <v>0.23200000000000001</v>
      </c>
      <c r="K95" s="45">
        <v>12200</v>
      </c>
      <c r="L95" s="45">
        <f t="shared" si="7"/>
        <v>2830</v>
      </c>
      <c r="M95" s="45"/>
      <c r="N95" s="54"/>
    </row>
    <row r="96" spans="1:14" ht="60" customHeight="1" x14ac:dyDescent="0.25">
      <c r="A96" s="40"/>
      <c r="B96" s="41"/>
      <c r="C96" s="42"/>
      <c r="D96" s="43"/>
      <c r="E96" s="44"/>
      <c r="F96" s="42"/>
      <c r="G96" s="45">
        <v>1.85</v>
      </c>
      <c r="H96" s="45" t="s">
        <v>124</v>
      </c>
      <c r="I96" s="45">
        <v>2</v>
      </c>
      <c r="J96" s="45">
        <v>0.24299999999999999</v>
      </c>
      <c r="K96" s="45">
        <v>15675</v>
      </c>
      <c r="L96" s="45">
        <f t="shared" si="7"/>
        <v>3809</v>
      </c>
      <c r="M96" s="45"/>
      <c r="N96" s="54"/>
    </row>
    <row r="97" spans="1:14" ht="51" customHeight="1" x14ac:dyDescent="0.25">
      <c r="A97" s="40"/>
      <c r="B97" s="41"/>
      <c r="C97" s="42"/>
      <c r="D97" s="43"/>
      <c r="E97" s="44"/>
      <c r="F97" s="42"/>
      <c r="G97" s="45">
        <v>2.15</v>
      </c>
      <c r="H97" s="45" t="s">
        <v>125</v>
      </c>
      <c r="I97" s="45">
        <v>2</v>
      </c>
      <c r="J97" s="45">
        <v>0.65400000000000003</v>
      </c>
      <c r="K97" s="45">
        <v>24575</v>
      </c>
      <c r="L97" s="45">
        <f t="shared" si="7"/>
        <v>16072</v>
      </c>
      <c r="M97" s="45"/>
      <c r="N97" s="54"/>
    </row>
    <row r="98" spans="1:14" ht="60" customHeight="1" x14ac:dyDescent="0.25">
      <c r="A98" s="40">
        <v>33</v>
      </c>
      <c r="B98" s="48" t="s">
        <v>122</v>
      </c>
      <c r="C98" s="49" t="s">
        <v>45</v>
      </c>
      <c r="D98" s="50" t="s">
        <v>145</v>
      </c>
      <c r="E98" s="50" t="s">
        <v>123</v>
      </c>
      <c r="F98" s="40" t="s">
        <v>95</v>
      </c>
      <c r="G98" s="40" t="s">
        <v>19</v>
      </c>
      <c r="H98" s="45"/>
      <c r="I98" s="49">
        <f>SUM(I85:I97)</f>
        <v>143</v>
      </c>
      <c r="J98" s="49">
        <f>SUM(J85:J97)</f>
        <v>6.0050000000000008</v>
      </c>
      <c r="K98" s="49"/>
      <c r="L98" s="49">
        <f>SUM(L85:L97)</f>
        <v>55556</v>
      </c>
      <c r="M98" s="67">
        <f>L98*5%</f>
        <v>2777.8</v>
      </c>
      <c r="N98" s="40" t="s">
        <v>192</v>
      </c>
    </row>
    <row r="99" spans="1:14" ht="51.75" customHeight="1" x14ac:dyDescent="0.25">
      <c r="A99" s="40"/>
      <c r="B99" s="41"/>
      <c r="C99" s="42"/>
      <c r="E99" s="44"/>
      <c r="F99" s="42"/>
      <c r="G99" s="45" t="s">
        <v>75</v>
      </c>
      <c r="H99" s="45" t="s">
        <v>127</v>
      </c>
      <c r="I99" s="45">
        <v>94</v>
      </c>
      <c r="J99" s="45">
        <v>2.1459999999999999</v>
      </c>
      <c r="K99" s="45">
        <v>3800</v>
      </c>
      <c r="L99" s="45">
        <f t="shared" ref="L99:L104" si="8">+ROUND(J99*K99,0)</f>
        <v>8155</v>
      </c>
      <c r="M99" s="45"/>
      <c r="N99" s="4"/>
    </row>
    <row r="100" spans="1:14" ht="51.75" customHeight="1" x14ac:dyDescent="0.25">
      <c r="A100" s="40"/>
      <c r="B100" s="41"/>
      <c r="C100" s="42"/>
      <c r="D100" s="43"/>
      <c r="E100" s="44"/>
      <c r="F100" s="42"/>
      <c r="G100" s="45" t="s">
        <v>75</v>
      </c>
      <c r="H100" s="45" t="s">
        <v>128</v>
      </c>
      <c r="I100" s="45">
        <v>66</v>
      </c>
      <c r="J100" s="45">
        <v>5.1479999999999997</v>
      </c>
      <c r="K100" s="45">
        <v>4700</v>
      </c>
      <c r="L100" s="45">
        <f t="shared" si="8"/>
        <v>24196</v>
      </c>
      <c r="M100" s="45"/>
      <c r="N100" s="54"/>
    </row>
    <row r="101" spans="1:14" ht="51.75" customHeight="1" x14ac:dyDescent="0.25">
      <c r="A101" s="40"/>
      <c r="B101" s="41"/>
      <c r="C101" s="42"/>
      <c r="D101" s="43"/>
      <c r="E101" s="44"/>
      <c r="F101" s="42"/>
      <c r="G101" s="45" t="s">
        <v>75</v>
      </c>
      <c r="H101" s="45" t="s">
        <v>129</v>
      </c>
      <c r="I101" s="46">
        <v>13</v>
      </c>
      <c r="J101" s="47">
        <v>2.2559999999999998</v>
      </c>
      <c r="K101" s="45">
        <v>5800</v>
      </c>
      <c r="L101" s="45">
        <f t="shared" si="8"/>
        <v>13085</v>
      </c>
      <c r="M101" s="45"/>
      <c r="N101" s="54"/>
    </row>
    <row r="102" spans="1:14" ht="51.75" customHeight="1" x14ac:dyDescent="0.25">
      <c r="A102" s="40"/>
      <c r="B102" s="41"/>
      <c r="C102" s="42"/>
      <c r="D102" s="43"/>
      <c r="E102" s="44"/>
      <c r="F102" s="42"/>
      <c r="G102" s="45" t="s">
        <v>75</v>
      </c>
      <c r="H102" s="45" t="s">
        <v>130</v>
      </c>
      <c r="I102" s="46">
        <v>6</v>
      </c>
      <c r="J102" s="47">
        <v>1.4159999999999999</v>
      </c>
      <c r="K102" s="45">
        <v>6500</v>
      </c>
      <c r="L102" s="45">
        <f t="shared" si="8"/>
        <v>9204</v>
      </c>
      <c r="M102" s="45"/>
      <c r="N102" s="54"/>
    </row>
    <row r="103" spans="1:14" ht="51.75" customHeight="1" x14ac:dyDescent="0.25">
      <c r="A103" s="40"/>
      <c r="B103" s="41"/>
      <c r="C103" s="42"/>
      <c r="D103" s="43"/>
      <c r="E103" s="44"/>
      <c r="F103" s="42"/>
      <c r="G103" s="45" t="s">
        <v>75</v>
      </c>
      <c r="H103" s="45" t="s">
        <v>131</v>
      </c>
      <c r="I103" s="46">
        <v>4</v>
      </c>
      <c r="J103" s="47">
        <v>1.5329999999999999</v>
      </c>
      <c r="K103" s="45">
        <v>7500</v>
      </c>
      <c r="L103" s="45">
        <f t="shared" si="8"/>
        <v>11498</v>
      </c>
      <c r="M103" s="45"/>
      <c r="N103" s="54"/>
    </row>
    <row r="104" spans="1:14" ht="51.75" customHeight="1" x14ac:dyDescent="0.25">
      <c r="A104" s="40"/>
      <c r="B104" s="41"/>
      <c r="C104" s="42"/>
      <c r="D104" s="43"/>
      <c r="E104" s="44"/>
      <c r="F104" s="42"/>
      <c r="G104" s="45" t="s">
        <v>75</v>
      </c>
      <c r="H104" s="45" t="s">
        <v>126</v>
      </c>
      <c r="I104" s="46">
        <v>2</v>
      </c>
      <c r="J104" s="47">
        <v>1.157</v>
      </c>
      <c r="K104" s="45">
        <v>8000</v>
      </c>
      <c r="L104" s="45">
        <f t="shared" si="8"/>
        <v>9256</v>
      </c>
      <c r="M104" s="103"/>
      <c r="N104" s="53"/>
    </row>
    <row r="105" spans="1:14" ht="51.75" customHeight="1" x14ac:dyDescent="0.25">
      <c r="A105" s="40">
        <v>34</v>
      </c>
      <c r="B105" s="48" t="s">
        <v>122</v>
      </c>
      <c r="C105" s="49" t="s">
        <v>45</v>
      </c>
      <c r="D105" s="50" t="s">
        <v>146</v>
      </c>
      <c r="E105" s="50" t="s">
        <v>123</v>
      </c>
      <c r="F105" s="40" t="s">
        <v>97</v>
      </c>
      <c r="G105" s="40" t="s">
        <v>19</v>
      </c>
      <c r="H105" s="45"/>
      <c r="I105" s="49">
        <f>SUM(I99:I104)</f>
        <v>185</v>
      </c>
      <c r="J105" s="49">
        <f>SUM(J99:J104)</f>
        <v>13.655999999999999</v>
      </c>
      <c r="K105" s="49"/>
      <c r="L105" s="49">
        <f>SUM(L99:L104)</f>
        <v>75394</v>
      </c>
      <c r="M105" s="67">
        <f>L105*5%</f>
        <v>3769.7000000000003</v>
      </c>
      <c r="N105" s="40" t="s">
        <v>192</v>
      </c>
    </row>
    <row r="106" spans="1:14" ht="45" customHeight="1" x14ac:dyDescent="0.25">
      <c r="A106" s="40"/>
      <c r="B106" s="41"/>
      <c r="C106" s="42"/>
      <c r="E106" s="44"/>
      <c r="F106" s="42"/>
      <c r="G106" s="45" t="s">
        <v>75</v>
      </c>
      <c r="H106" s="45" t="s">
        <v>127</v>
      </c>
      <c r="I106" s="45">
        <v>139</v>
      </c>
      <c r="J106" s="45">
        <v>3.3359999999999999</v>
      </c>
      <c r="K106" s="45">
        <v>3800</v>
      </c>
      <c r="L106" s="45">
        <f t="shared" ref="L106:L110" si="9">+ROUND(J106*K106,0)</f>
        <v>12677</v>
      </c>
      <c r="M106" s="45"/>
      <c r="N106" s="4"/>
    </row>
    <row r="107" spans="1:14" ht="45" customHeight="1" x14ac:dyDescent="0.25">
      <c r="A107" s="40"/>
      <c r="B107" s="41"/>
      <c r="C107" s="42"/>
      <c r="D107" s="43"/>
      <c r="E107" s="44"/>
      <c r="F107" s="42"/>
      <c r="G107" s="45" t="s">
        <v>75</v>
      </c>
      <c r="H107" s="45" t="s">
        <v>128</v>
      </c>
      <c r="I107" s="45">
        <v>186</v>
      </c>
      <c r="J107" s="45">
        <v>12.08</v>
      </c>
      <c r="K107" s="45">
        <v>4700</v>
      </c>
      <c r="L107" s="45">
        <f t="shared" si="9"/>
        <v>56776</v>
      </c>
      <c r="M107" s="45"/>
      <c r="N107" s="54"/>
    </row>
    <row r="108" spans="1:14" ht="45" customHeight="1" x14ac:dyDescent="0.25">
      <c r="A108" s="40"/>
      <c r="B108" s="41"/>
      <c r="C108" s="42"/>
      <c r="D108" s="43"/>
      <c r="E108" s="44"/>
      <c r="F108" s="42"/>
      <c r="G108" s="45" t="s">
        <v>75</v>
      </c>
      <c r="H108" s="45" t="s">
        <v>129</v>
      </c>
      <c r="I108" s="46">
        <v>33</v>
      </c>
      <c r="J108" s="47">
        <v>5.3319999999999999</v>
      </c>
      <c r="K108" s="45">
        <v>5800</v>
      </c>
      <c r="L108" s="45">
        <f t="shared" si="9"/>
        <v>30926</v>
      </c>
      <c r="M108" s="45"/>
      <c r="N108" s="54"/>
    </row>
    <row r="109" spans="1:14" ht="45" customHeight="1" x14ac:dyDescent="0.25">
      <c r="A109" s="40"/>
      <c r="B109" s="41"/>
      <c r="C109" s="42"/>
      <c r="D109" s="43"/>
      <c r="E109" s="44"/>
      <c r="F109" s="42"/>
      <c r="G109" s="45" t="s">
        <v>75</v>
      </c>
      <c r="H109" s="45" t="s">
        <v>130</v>
      </c>
      <c r="I109" s="46">
        <v>15</v>
      </c>
      <c r="J109" s="47">
        <v>3.54</v>
      </c>
      <c r="K109" s="45">
        <v>6500</v>
      </c>
      <c r="L109" s="45">
        <f t="shared" si="9"/>
        <v>23010</v>
      </c>
      <c r="M109" s="45"/>
      <c r="N109" s="54"/>
    </row>
    <row r="110" spans="1:14" ht="45" customHeight="1" x14ac:dyDescent="0.25">
      <c r="A110" s="40"/>
      <c r="B110" s="41"/>
      <c r="C110" s="42"/>
      <c r="D110" s="43"/>
      <c r="E110" s="44"/>
      <c r="F110" s="42"/>
      <c r="G110" s="45" t="s">
        <v>75</v>
      </c>
      <c r="H110" s="45" t="s">
        <v>131</v>
      </c>
      <c r="I110" s="46">
        <v>6</v>
      </c>
      <c r="J110" s="47">
        <v>2.2909999999999999</v>
      </c>
      <c r="K110" s="45">
        <v>7500</v>
      </c>
      <c r="L110" s="45">
        <f t="shared" si="9"/>
        <v>17183</v>
      </c>
      <c r="M110" s="45"/>
      <c r="N110" s="54"/>
    </row>
    <row r="111" spans="1:14" ht="45" customHeight="1" x14ac:dyDescent="0.25">
      <c r="A111" s="40">
        <v>35</v>
      </c>
      <c r="B111" s="48" t="s">
        <v>122</v>
      </c>
      <c r="C111" s="49" t="s">
        <v>45</v>
      </c>
      <c r="D111" s="50" t="s">
        <v>147</v>
      </c>
      <c r="E111" s="50" t="s">
        <v>123</v>
      </c>
      <c r="F111" s="40" t="s">
        <v>97</v>
      </c>
      <c r="G111" s="40" t="s">
        <v>19</v>
      </c>
      <c r="H111" s="45"/>
      <c r="I111" s="49">
        <f>SUM(I106:I110)</f>
        <v>379</v>
      </c>
      <c r="J111" s="49">
        <f t="shared" ref="J111:L111" si="10">SUM(J106:J110)</f>
        <v>26.579000000000001</v>
      </c>
      <c r="K111" s="49"/>
      <c r="L111" s="49">
        <f t="shared" si="10"/>
        <v>140572</v>
      </c>
      <c r="M111" s="67">
        <f>L111*5%</f>
        <v>7028.6</v>
      </c>
      <c r="N111" s="40" t="s">
        <v>192</v>
      </c>
    </row>
    <row r="112" spans="1:14" ht="42" customHeight="1" x14ac:dyDescent="0.25">
      <c r="A112" s="40"/>
      <c r="B112" s="41"/>
      <c r="C112" s="42"/>
      <c r="E112" s="44"/>
      <c r="F112" s="42"/>
      <c r="G112" s="45" t="s">
        <v>75</v>
      </c>
      <c r="H112" s="45" t="s">
        <v>127</v>
      </c>
      <c r="I112" s="45">
        <v>130</v>
      </c>
      <c r="J112" s="45">
        <v>3.1059999999999999</v>
      </c>
      <c r="K112" s="45">
        <v>3800</v>
      </c>
      <c r="L112" s="45">
        <f t="shared" ref="L112:L117" si="11">+ROUND(J112*K112,0)</f>
        <v>11803</v>
      </c>
      <c r="M112" s="45"/>
      <c r="N112" s="4"/>
    </row>
    <row r="113" spans="1:14" ht="42" customHeight="1" x14ac:dyDescent="0.25">
      <c r="A113" s="40"/>
      <c r="B113" s="41"/>
      <c r="C113" s="42"/>
      <c r="D113" s="43"/>
      <c r="E113" s="44"/>
      <c r="F113" s="42"/>
      <c r="G113" s="45" t="s">
        <v>75</v>
      </c>
      <c r="H113" s="45" t="s">
        <v>128</v>
      </c>
      <c r="I113" s="45">
        <v>109</v>
      </c>
      <c r="J113" s="45">
        <v>8.6920000000000002</v>
      </c>
      <c r="K113" s="45">
        <v>4700</v>
      </c>
      <c r="L113" s="45">
        <f t="shared" si="11"/>
        <v>40852</v>
      </c>
      <c r="M113" s="45"/>
      <c r="N113" s="54"/>
    </row>
    <row r="114" spans="1:14" ht="42" customHeight="1" x14ac:dyDescent="0.25">
      <c r="A114" s="40"/>
      <c r="B114" s="41"/>
      <c r="C114" s="42"/>
      <c r="D114" s="43"/>
      <c r="E114" s="44"/>
      <c r="F114" s="42"/>
      <c r="G114" s="45" t="s">
        <v>75</v>
      </c>
      <c r="H114" s="45" t="s">
        <v>129</v>
      </c>
      <c r="I114" s="46">
        <v>20</v>
      </c>
      <c r="J114" s="47">
        <v>3.25</v>
      </c>
      <c r="K114" s="45">
        <v>5800</v>
      </c>
      <c r="L114" s="45">
        <f t="shared" si="11"/>
        <v>18850</v>
      </c>
      <c r="M114" s="45"/>
      <c r="N114" s="54"/>
    </row>
    <row r="115" spans="1:14" ht="42" customHeight="1" x14ac:dyDescent="0.25">
      <c r="A115" s="40"/>
      <c r="B115" s="41"/>
      <c r="C115" s="42"/>
      <c r="D115" s="43"/>
      <c r="E115" s="44"/>
      <c r="F115" s="42"/>
      <c r="G115" s="45" t="s">
        <v>75</v>
      </c>
      <c r="H115" s="45" t="s">
        <v>130</v>
      </c>
      <c r="I115" s="46">
        <v>9</v>
      </c>
      <c r="J115" s="47">
        <v>2.145</v>
      </c>
      <c r="K115" s="45">
        <v>6500</v>
      </c>
      <c r="L115" s="45">
        <f t="shared" si="11"/>
        <v>13943</v>
      </c>
      <c r="M115" s="45"/>
      <c r="N115" s="54"/>
    </row>
    <row r="116" spans="1:14" ht="42" customHeight="1" x14ac:dyDescent="0.25">
      <c r="A116" s="40"/>
      <c r="B116" s="41"/>
      <c r="C116" s="42"/>
      <c r="D116" s="43"/>
      <c r="E116" s="44"/>
      <c r="F116" s="42"/>
      <c r="G116" s="45" t="s">
        <v>75</v>
      </c>
      <c r="H116" s="45" t="s">
        <v>131</v>
      </c>
      <c r="I116" s="46">
        <v>6</v>
      </c>
      <c r="J116" s="47">
        <v>2.2890000000000001</v>
      </c>
      <c r="K116" s="45">
        <v>7500</v>
      </c>
      <c r="L116" s="45">
        <f t="shared" si="11"/>
        <v>17168</v>
      </c>
      <c r="M116" s="45"/>
      <c r="N116" s="54"/>
    </row>
    <row r="117" spans="1:14" ht="42" customHeight="1" x14ac:dyDescent="0.25">
      <c r="A117" s="40"/>
      <c r="B117" s="41"/>
      <c r="C117" s="42"/>
      <c r="D117" s="43"/>
      <c r="E117" s="44"/>
      <c r="F117" s="42"/>
      <c r="G117" s="45" t="s">
        <v>75</v>
      </c>
      <c r="H117" s="45" t="s">
        <v>126</v>
      </c>
      <c r="I117" s="46">
        <v>1</v>
      </c>
      <c r="J117" s="47">
        <v>0.51300000000000001</v>
      </c>
      <c r="K117" s="45">
        <v>8000</v>
      </c>
      <c r="L117" s="45">
        <f t="shared" si="11"/>
        <v>4104</v>
      </c>
      <c r="M117" s="103"/>
      <c r="N117" s="53"/>
    </row>
    <row r="118" spans="1:14" ht="42" customHeight="1" x14ac:dyDescent="0.25">
      <c r="A118" s="40">
        <v>36</v>
      </c>
      <c r="B118" s="48" t="s">
        <v>122</v>
      </c>
      <c r="C118" s="49" t="s">
        <v>45</v>
      </c>
      <c r="D118" s="50" t="s">
        <v>148</v>
      </c>
      <c r="E118" s="50" t="s">
        <v>123</v>
      </c>
      <c r="F118" s="40" t="s">
        <v>97</v>
      </c>
      <c r="G118" s="40" t="s">
        <v>19</v>
      </c>
      <c r="H118" s="45"/>
      <c r="I118" s="49">
        <f>SUM(I112:I117)</f>
        <v>275</v>
      </c>
      <c r="J118" s="49">
        <f t="shared" ref="J118:L118" si="12">SUM(J112:J117)</f>
        <v>19.995000000000005</v>
      </c>
      <c r="K118" s="49"/>
      <c r="L118" s="49">
        <f t="shared" si="12"/>
        <v>106720</v>
      </c>
      <c r="M118" s="67">
        <f>L118*5%</f>
        <v>5336</v>
      </c>
      <c r="N118" s="40" t="s">
        <v>192</v>
      </c>
    </row>
    <row r="119" spans="1:14" ht="60" customHeight="1" x14ac:dyDescent="0.25">
      <c r="A119" s="40"/>
      <c r="B119" s="41"/>
      <c r="C119" s="42"/>
      <c r="E119" s="44"/>
      <c r="F119" s="42"/>
      <c r="G119" s="45" t="s">
        <v>75</v>
      </c>
      <c r="H119" s="45" t="s">
        <v>127</v>
      </c>
      <c r="I119" s="45">
        <v>133</v>
      </c>
      <c r="J119" s="45">
        <v>3.2250000000000001</v>
      </c>
      <c r="K119" s="45">
        <v>3800</v>
      </c>
      <c r="L119" s="45">
        <f t="shared" ref="L119:L123" si="13">+ROUND(J119*K119,0)</f>
        <v>12255</v>
      </c>
      <c r="M119" s="45"/>
      <c r="N119" s="4"/>
    </row>
    <row r="120" spans="1:14" ht="60" customHeight="1" x14ac:dyDescent="0.25">
      <c r="A120" s="40"/>
      <c r="B120" s="41"/>
      <c r="C120" s="42"/>
      <c r="D120" s="43"/>
      <c r="E120" s="44"/>
      <c r="F120" s="42"/>
      <c r="G120" s="45" t="s">
        <v>75</v>
      </c>
      <c r="H120" s="45" t="s">
        <v>128</v>
      </c>
      <c r="I120" s="45">
        <v>200</v>
      </c>
      <c r="J120" s="45">
        <v>14.268000000000001</v>
      </c>
      <c r="K120" s="45">
        <v>4700</v>
      </c>
      <c r="L120" s="45">
        <f t="shared" si="13"/>
        <v>67060</v>
      </c>
      <c r="M120" s="45"/>
      <c r="N120" s="54"/>
    </row>
    <row r="121" spans="1:14" ht="60" customHeight="1" x14ac:dyDescent="0.25">
      <c r="A121" s="40"/>
      <c r="B121" s="41"/>
      <c r="C121" s="42"/>
      <c r="D121" s="43"/>
      <c r="E121" s="44"/>
      <c r="F121" s="42"/>
      <c r="G121" s="45" t="s">
        <v>75</v>
      </c>
      <c r="H121" s="45" t="s">
        <v>129</v>
      </c>
      <c r="I121" s="46">
        <v>20</v>
      </c>
      <c r="J121" s="47">
        <v>3.24</v>
      </c>
      <c r="K121" s="45">
        <v>5800</v>
      </c>
      <c r="L121" s="45">
        <f t="shared" si="13"/>
        <v>18792</v>
      </c>
      <c r="M121" s="45"/>
      <c r="N121" s="54"/>
    </row>
    <row r="122" spans="1:14" ht="60" customHeight="1" x14ac:dyDescent="0.25">
      <c r="A122" s="40"/>
      <c r="B122" s="41"/>
      <c r="C122" s="42"/>
      <c r="D122" s="43"/>
      <c r="E122" s="44"/>
      <c r="F122" s="42"/>
      <c r="G122" s="45" t="s">
        <v>75</v>
      </c>
      <c r="H122" s="45" t="s">
        <v>130</v>
      </c>
      <c r="I122" s="46">
        <v>9</v>
      </c>
      <c r="J122" s="47">
        <v>2.1240000000000001</v>
      </c>
      <c r="K122" s="45">
        <v>6500</v>
      </c>
      <c r="L122" s="45">
        <f t="shared" si="13"/>
        <v>13806</v>
      </c>
      <c r="M122" s="45"/>
      <c r="N122" s="54"/>
    </row>
    <row r="123" spans="1:14" ht="60" customHeight="1" x14ac:dyDescent="0.25">
      <c r="A123" s="40"/>
      <c r="B123" s="41"/>
      <c r="C123" s="42"/>
      <c r="E123" s="44"/>
      <c r="F123" s="42"/>
      <c r="G123" s="45" t="s">
        <v>75</v>
      </c>
      <c r="H123" s="45" t="s">
        <v>126</v>
      </c>
      <c r="I123" s="46">
        <v>1</v>
      </c>
      <c r="J123" s="47">
        <v>0.58099999999999996</v>
      </c>
      <c r="K123" s="45">
        <v>8000</v>
      </c>
      <c r="L123" s="45">
        <f t="shared" si="13"/>
        <v>4648</v>
      </c>
      <c r="M123" s="104"/>
      <c r="N123" s="52"/>
    </row>
    <row r="124" spans="1:14" ht="60" customHeight="1" x14ac:dyDescent="0.25">
      <c r="A124" s="40">
        <v>37</v>
      </c>
      <c r="B124" s="48" t="s">
        <v>122</v>
      </c>
      <c r="C124" s="49" t="s">
        <v>45</v>
      </c>
      <c r="D124" s="50" t="s">
        <v>149</v>
      </c>
      <c r="E124" s="50" t="s">
        <v>123</v>
      </c>
      <c r="F124" s="40" t="s">
        <v>97</v>
      </c>
      <c r="G124" s="40" t="s">
        <v>19</v>
      </c>
      <c r="H124" s="45"/>
      <c r="I124" s="49">
        <f>SUM(I119:I123)</f>
        <v>363</v>
      </c>
      <c r="J124" s="49">
        <f t="shared" ref="J124:L124" si="14">SUM(J119:J123)</f>
        <v>23.438000000000002</v>
      </c>
      <c r="K124" s="49"/>
      <c r="L124" s="49">
        <f t="shared" si="14"/>
        <v>116561</v>
      </c>
      <c r="M124" s="67">
        <f>L124*5%</f>
        <v>5828.05</v>
      </c>
      <c r="N124" s="40" t="s">
        <v>192</v>
      </c>
    </row>
    <row r="125" spans="1:14" ht="66.75" customHeight="1" x14ac:dyDescent="0.25">
      <c r="A125" s="40"/>
      <c r="B125" s="41"/>
      <c r="C125" s="42"/>
      <c r="E125" s="44"/>
      <c r="F125" s="42"/>
      <c r="G125" s="45"/>
      <c r="H125" s="45">
        <v>0</v>
      </c>
      <c r="I125" s="45">
        <v>0</v>
      </c>
      <c r="J125" s="45">
        <v>13</v>
      </c>
      <c r="K125" s="45">
        <v>10440</v>
      </c>
      <c r="L125" s="45">
        <v>13572</v>
      </c>
      <c r="M125" s="45"/>
      <c r="N125" s="40"/>
    </row>
    <row r="126" spans="1:14" ht="66.75" customHeight="1" x14ac:dyDescent="0.25">
      <c r="A126" s="40">
        <v>38</v>
      </c>
      <c r="B126" s="48" t="s">
        <v>122</v>
      </c>
      <c r="C126" s="49" t="s">
        <v>45</v>
      </c>
      <c r="D126" s="50" t="s">
        <v>150</v>
      </c>
      <c r="E126" s="50" t="s">
        <v>123</v>
      </c>
      <c r="F126" s="49" t="s">
        <v>132</v>
      </c>
      <c r="G126" s="40" t="s">
        <v>19</v>
      </c>
      <c r="H126" s="45">
        <v>0</v>
      </c>
      <c r="I126" s="49">
        <v>0</v>
      </c>
      <c r="J126" s="49" t="s">
        <v>133</v>
      </c>
      <c r="K126" s="49"/>
      <c r="L126" s="49">
        <v>13572</v>
      </c>
      <c r="M126" s="67">
        <f>L126*5%</f>
        <v>678.6</v>
      </c>
      <c r="N126" s="40" t="s">
        <v>192</v>
      </c>
    </row>
    <row r="127" spans="1:14" ht="66.75" customHeight="1" x14ac:dyDescent="0.25">
      <c r="A127" s="40"/>
      <c r="B127" s="41"/>
      <c r="C127" s="42"/>
      <c r="E127" s="44"/>
      <c r="F127" s="42"/>
      <c r="G127" s="45" t="s">
        <v>75</v>
      </c>
      <c r="H127" s="45">
        <v>0</v>
      </c>
      <c r="I127" s="45">
        <v>0</v>
      </c>
      <c r="J127" s="45">
        <v>10</v>
      </c>
      <c r="K127" s="45">
        <v>10440</v>
      </c>
      <c r="L127" s="45">
        <v>10440</v>
      </c>
      <c r="M127" s="45"/>
      <c r="N127" s="40"/>
    </row>
    <row r="128" spans="1:14" ht="66.75" customHeight="1" x14ac:dyDescent="0.25">
      <c r="A128" s="40">
        <v>39</v>
      </c>
      <c r="B128" s="48" t="s">
        <v>122</v>
      </c>
      <c r="C128" s="49" t="s">
        <v>45</v>
      </c>
      <c r="D128" s="50" t="s">
        <v>151</v>
      </c>
      <c r="E128" s="50" t="s">
        <v>123</v>
      </c>
      <c r="F128" s="49" t="s">
        <v>134</v>
      </c>
      <c r="G128" s="40" t="s">
        <v>19</v>
      </c>
      <c r="H128" s="45">
        <v>0</v>
      </c>
      <c r="I128" s="49">
        <v>0</v>
      </c>
      <c r="J128" s="49" t="s">
        <v>33</v>
      </c>
      <c r="K128" s="49"/>
      <c r="L128" s="49">
        <v>10440</v>
      </c>
      <c r="M128" s="67">
        <f>L128*5%</f>
        <v>522</v>
      </c>
      <c r="N128" s="40" t="s">
        <v>192</v>
      </c>
    </row>
    <row r="129" spans="1:14" ht="62.25" customHeight="1" x14ac:dyDescent="0.25">
      <c r="A129" s="62"/>
      <c r="B129" s="63"/>
      <c r="C129" s="62"/>
      <c r="D129" s="62"/>
      <c r="E129" s="62"/>
      <c r="F129" s="58"/>
      <c r="G129" s="60" t="s">
        <v>75</v>
      </c>
      <c r="H129" s="60" t="s">
        <v>127</v>
      </c>
      <c r="I129" s="60">
        <v>28</v>
      </c>
      <c r="J129" s="60">
        <v>0.65500000000000003</v>
      </c>
      <c r="K129" s="56">
        <v>3800</v>
      </c>
      <c r="L129" s="45">
        <f>+ROUND(J129*K129,0)</f>
        <v>2489</v>
      </c>
      <c r="M129" s="45"/>
      <c r="N129" s="4"/>
    </row>
    <row r="130" spans="1:14" ht="62.25" customHeight="1" x14ac:dyDescent="0.25">
      <c r="A130" s="62"/>
      <c r="B130" s="63"/>
      <c r="C130" s="62"/>
      <c r="D130" s="62"/>
      <c r="E130" s="62"/>
      <c r="F130" s="58"/>
      <c r="G130" s="60" t="s">
        <v>75</v>
      </c>
      <c r="H130" s="60" t="s">
        <v>128</v>
      </c>
      <c r="I130" s="60">
        <v>81</v>
      </c>
      <c r="J130" s="60">
        <v>5.1920000000000002</v>
      </c>
      <c r="K130" s="56">
        <v>4700</v>
      </c>
      <c r="L130" s="45">
        <f>+ROUND(J130*K130,0)</f>
        <v>24402</v>
      </c>
      <c r="M130" s="45"/>
      <c r="N130" s="4"/>
    </row>
    <row r="131" spans="1:14" ht="62.25" customHeight="1" x14ac:dyDescent="0.25">
      <c r="A131" s="49"/>
      <c r="B131" s="48"/>
      <c r="C131" s="48"/>
      <c r="D131" s="49"/>
      <c r="E131" s="55"/>
      <c r="F131" s="50"/>
      <c r="G131" s="60" t="s">
        <v>75</v>
      </c>
      <c r="H131" s="60" t="s">
        <v>129</v>
      </c>
      <c r="I131" s="45">
        <v>21</v>
      </c>
      <c r="J131" s="47">
        <v>3.262</v>
      </c>
      <c r="K131" s="45">
        <v>5800</v>
      </c>
      <c r="L131" s="45">
        <f>+ROUND(J131*K131,0)</f>
        <v>18920</v>
      </c>
      <c r="M131" s="45"/>
      <c r="N131" s="4"/>
    </row>
    <row r="132" spans="1:14" ht="62.25" customHeight="1" x14ac:dyDescent="0.25">
      <c r="A132" s="49"/>
      <c r="B132" s="48"/>
      <c r="C132" s="48"/>
      <c r="D132" s="49"/>
      <c r="E132" s="55"/>
      <c r="F132" s="50"/>
      <c r="G132" s="60" t="s">
        <v>75</v>
      </c>
      <c r="H132" s="60" t="s">
        <v>130</v>
      </c>
      <c r="I132" s="45">
        <v>8</v>
      </c>
      <c r="J132" s="45">
        <v>2.117</v>
      </c>
      <c r="K132" s="45">
        <v>6500</v>
      </c>
      <c r="L132" s="45">
        <f>+ROUND(J132*K132,0)</f>
        <v>13761</v>
      </c>
      <c r="M132" s="45"/>
      <c r="N132" s="4"/>
    </row>
    <row r="133" spans="1:14" ht="63.75" customHeight="1" x14ac:dyDescent="0.25">
      <c r="A133" s="49">
        <v>40</v>
      </c>
      <c r="B133" s="48" t="s">
        <v>20</v>
      </c>
      <c r="C133" s="48" t="s">
        <v>15</v>
      </c>
      <c r="D133" s="50" t="s">
        <v>135</v>
      </c>
      <c r="E133" s="55" t="s">
        <v>22</v>
      </c>
      <c r="F133" s="50" t="s">
        <v>97</v>
      </c>
      <c r="G133" s="58" t="s">
        <v>19</v>
      </c>
      <c r="H133" s="45"/>
      <c r="I133" s="49">
        <f>SUM(I129:I132)</f>
        <v>138</v>
      </c>
      <c r="J133" s="49">
        <f>SUM(J129:J132)</f>
        <v>11.225999999999999</v>
      </c>
      <c r="K133" s="49"/>
      <c r="L133" s="49">
        <f>SUM(L129:L132)</f>
        <v>59572</v>
      </c>
      <c r="M133" s="67">
        <f>L133*5%</f>
        <v>2978.6000000000004</v>
      </c>
      <c r="N133" s="77" t="s">
        <v>193</v>
      </c>
    </row>
    <row r="134" spans="1:14" ht="52.5" customHeight="1" x14ac:dyDescent="0.25">
      <c r="A134" s="49"/>
      <c r="B134" s="48"/>
      <c r="C134" s="48"/>
      <c r="E134" s="55"/>
      <c r="F134" s="50"/>
      <c r="G134" s="56">
        <v>1.25</v>
      </c>
      <c r="H134" s="45" t="s">
        <v>119</v>
      </c>
      <c r="I134" s="45">
        <v>1</v>
      </c>
      <c r="J134" s="45">
        <v>2.4E-2</v>
      </c>
      <c r="K134" s="45">
        <v>3400</v>
      </c>
      <c r="L134" s="46">
        <f t="shared" ref="L134:L141" si="15">J134*K134</f>
        <v>81.600000000000009</v>
      </c>
      <c r="M134" s="46"/>
      <c r="N134" s="4"/>
    </row>
    <row r="135" spans="1:14" ht="47.25" customHeight="1" x14ac:dyDescent="0.25">
      <c r="A135" s="49"/>
      <c r="B135" s="48"/>
      <c r="C135" s="48"/>
      <c r="D135" s="50"/>
      <c r="E135" s="55"/>
      <c r="F135" s="50"/>
      <c r="G135" s="56">
        <v>1.85</v>
      </c>
      <c r="H135" s="45" t="s">
        <v>119</v>
      </c>
      <c r="I135" s="45">
        <v>2</v>
      </c>
      <c r="J135" s="45">
        <v>7.4999999999999997E-2</v>
      </c>
      <c r="K135" s="45">
        <v>4033</v>
      </c>
      <c r="L135" s="46">
        <f t="shared" si="15"/>
        <v>302.47499999999997</v>
      </c>
      <c r="M135" s="46"/>
      <c r="N135" s="4"/>
    </row>
    <row r="136" spans="1:14" ht="52.5" customHeight="1" x14ac:dyDescent="0.25">
      <c r="A136" s="49"/>
      <c r="B136" s="48"/>
      <c r="C136" s="48"/>
      <c r="D136" s="50"/>
      <c r="E136" s="55"/>
      <c r="F136" s="50"/>
      <c r="G136" s="56">
        <v>0.95</v>
      </c>
      <c r="H136" s="45" t="s">
        <v>120</v>
      </c>
      <c r="I136" s="45">
        <v>1</v>
      </c>
      <c r="J136" s="45">
        <v>2.3E-2</v>
      </c>
      <c r="K136" s="45">
        <v>3567</v>
      </c>
      <c r="L136" s="46">
        <f t="shared" si="15"/>
        <v>82.040999999999997</v>
      </c>
      <c r="M136" s="46"/>
      <c r="N136" s="4"/>
    </row>
    <row r="137" spans="1:14" ht="47.25" customHeight="1" x14ac:dyDescent="0.25">
      <c r="A137" s="62"/>
      <c r="B137" s="63"/>
      <c r="C137" s="62"/>
      <c r="D137" s="62"/>
      <c r="E137" s="62"/>
      <c r="F137" s="58"/>
      <c r="G137" s="60">
        <v>1.85</v>
      </c>
      <c r="H137" s="60" t="s">
        <v>120</v>
      </c>
      <c r="I137" s="60">
        <v>1</v>
      </c>
      <c r="J137" s="66">
        <v>7.0000000000000007E-2</v>
      </c>
      <c r="K137" s="56">
        <v>5100</v>
      </c>
      <c r="L137" s="46">
        <f t="shared" si="15"/>
        <v>357.00000000000006</v>
      </c>
      <c r="M137" s="46"/>
      <c r="N137" s="4"/>
    </row>
    <row r="138" spans="1:14" ht="47.25" customHeight="1" x14ac:dyDescent="0.25">
      <c r="A138" s="62"/>
      <c r="B138" s="63"/>
      <c r="C138" s="62"/>
      <c r="D138" s="62"/>
      <c r="E138" s="62"/>
      <c r="F138" s="58"/>
      <c r="G138" s="60">
        <v>0.95</v>
      </c>
      <c r="H138" s="60" t="s">
        <v>124</v>
      </c>
      <c r="I138" s="60">
        <v>1</v>
      </c>
      <c r="J138" s="60">
        <v>7.2999999999999995E-2</v>
      </c>
      <c r="K138" s="56">
        <v>4833</v>
      </c>
      <c r="L138" s="46">
        <f t="shared" si="15"/>
        <v>352.80899999999997</v>
      </c>
      <c r="M138" s="46"/>
      <c r="N138" s="4"/>
    </row>
    <row r="139" spans="1:14" ht="47.25" customHeight="1" x14ac:dyDescent="0.25">
      <c r="A139" s="62"/>
      <c r="B139" s="63"/>
      <c r="C139" s="62"/>
      <c r="D139" s="62"/>
      <c r="E139" s="62"/>
      <c r="F139" s="58"/>
      <c r="G139" s="60">
        <v>1.55</v>
      </c>
      <c r="H139" s="60" t="s">
        <v>124</v>
      </c>
      <c r="I139" s="60">
        <v>1</v>
      </c>
      <c r="J139" s="60">
        <v>0.16400000000000001</v>
      </c>
      <c r="K139" s="56">
        <v>6667</v>
      </c>
      <c r="L139" s="46">
        <f t="shared" si="15"/>
        <v>1093.3880000000001</v>
      </c>
      <c r="M139" s="46"/>
      <c r="N139" s="4"/>
    </row>
    <row r="140" spans="1:14" ht="47.25" customHeight="1" x14ac:dyDescent="0.25">
      <c r="A140" s="62"/>
      <c r="B140" s="63"/>
      <c r="C140" s="62"/>
      <c r="D140" s="62"/>
      <c r="E140" s="62"/>
      <c r="F140" s="58"/>
      <c r="G140" s="60">
        <v>1.85</v>
      </c>
      <c r="H140" s="60" t="s">
        <v>124</v>
      </c>
      <c r="I140" s="60">
        <v>1</v>
      </c>
      <c r="J140" s="60">
        <v>0.20799999999999999</v>
      </c>
      <c r="K140" s="56">
        <v>7500</v>
      </c>
      <c r="L140" s="46">
        <f t="shared" si="15"/>
        <v>1560</v>
      </c>
      <c r="M140" s="46"/>
      <c r="N140" s="4"/>
    </row>
    <row r="141" spans="1:14" ht="47.25" customHeight="1" x14ac:dyDescent="0.25">
      <c r="A141" s="62"/>
      <c r="B141" s="63"/>
      <c r="C141" s="62"/>
      <c r="D141" s="62"/>
      <c r="E141" s="62"/>
      <c r="F141" s="58"/>
      <c r="G141" s="60">
        <v>1.55</v>
      </c>
      <c r="H141" s="60" t="s">
        <v>125</v>
      </c>
      <c r="I141" s="60">
        <v>1</v>
      </c>
      <c r="J141" s="60">
        <v>0.245</v>
      </c>
      <c r="K141" s="56">
        <v>7600</v>
      </c>
      <c r="L141" s="46">
        <f t="shared" si="15"/>
        <v>1862</v>
      </c>
      <c r="M141" s="46"/>
      <c r="N141" s="4"/>
    </row>
    <row r="142" spans="1:14" ht="47.25" customHeight="1" x14ac:dyDescent="0.25">
      <c r="A142" s="49">
        <v>41</v>
      </c>
      <c r="B142" s="48" t="s">
        <v>25</v>
      </c>
      <c r="C142" s="48" t="s">
        <v>15</v>
      </c>
      <c r="D142" s="50" t="s">
        <v>136</v>
      </c>
      <c r="E142" s="55" t="s">
        <v>27</v>
      </c>
      <c r="F142" s="50" t="s">
        <v>137</v>
      </c>
      <c r="G142" s="58" t="s">
        <v>19</v>
      </c>
      <c r="H142" s="45"/>
      <c r="I142" s="49">
        <f>SUM(I134:I141)</f>
        <v>9</v>
      </c>
      <c r="J142" s="49">
        <f>SUM(J134:J141)</f>
        <v>0.88200000000000001</v>
      </c>
      <c r="K142" s="49"/>
      <c r="L142" s="67">
        <v>5690</v>
      </c>
      <c r="M142" s="67">
        <f>L142*5%</f>
        <v>284.5</v>
      </c>
      <c r="N142" s="77" t="s">
        <v>193</v>
      </c>
    </row>
    <row r="143" spans="1:14" ht="48.75" customHeight="1" x14ac:dyDescent="0.25">
      <c r="A143" s="62"/>
      <c r="B143" s="63"/>
      <c r="C143" s="62"/>
      <c r="E143" s="62"/>
      <c r="F143" s="58"/>
      <c r="G143" s="60" t="s">
        <v>75</v>
      </c>
      <c r="H143" s="60" t="s">
        <v>119</v>
      </c>
      <c r="I143" s="60">
        <v>111</v>
      </c>
      <c r="J143" s="60">
        <v>2.5649999999999999</v>
      </c>
      <c r="K143" s="56">
        <v>2625</v>
      </c>
      <c r="L143" s="46">
        <f>J143*K143</f>
        <v>6733.125</v>
      </c>
      <c r="M143" s="46"/>
      <c r="N143" s="4"/>
    </row>
    <row r="144" spans="1:14" ht="48.75" customHeight="1" x14ac:dyDescent="0.25">
      <c r="A144" s="62"/>
      <c r="B144" s="63"/>
      <c r="C144" s="62"/>
      <c r="D144" s="62"/>
      <c r="E144" s="62"/>
      <c r="F144" s="58"/>
      <c r="G144" s="60" t="s">
        <v>75</v>
      </c>
      <c r="H144" s="60" t="s">
        <v>120</v>
      </c>
      <c r="I144" s="60">
        <v>88</v>
      </c>
      <c r="J144" s="66">
        <v>5.5229999999999997</v>
      </c>
      <c r="K144" s="56">
        <v>3925</v>
      </c>
      <c r="L144" s="46">
        <f>J144*K144</f>
        <v>21677.774999999998</v>
      </c>
      <c r="M144" s="46"/>
      <c r="N144" s="4"/>
    </row>
    <row r="145" spans="1:14" ht="48" customHeight="1" x14ac:dyDescent="0.25">
      <c r="A145" s="62"/>
      <c r="B145" s="63"/>
      <c r="C145" s="62"/>
      <c r="D145" s="62"/>
      <c r="E145" s="62"/>
      <c r="F145" s="58"/>
      <c r="G145" s="60" t="s">
        <v>75</v>
      </c>
      <c r="H145" s="60" t="s">
        <v>124</v>
      </c>
      <c r="I145" s="60">
        <v>21</v>
      </c>
      <c r="J145" s="60">
        <v>2.5960000000000001</v>
      </c>
      <c r="K145" s="56">
        <v>4625</v>
      </c>
      <c r="L145" s="46">
        <f>J145*K145</f>
        <v>12006.5</v>
      </c>
      <c r="M145" s="46"/>
      <c r="N145" s="4"/>
    </row>
    <row r="146" spans="1:14" ht="54" customHeight="1" x14ac:dyDescent="0.25">
      <c r="A146" s="62"/>
      <c r="B146" s="63"/>
      <c r="C146" s="62"/>
      <c r="D146" s="62"/>
      <c r="E146" s="62"/>
      <c r="F146" s="58"/>
      <c r="G146" s="60" t="s">
        <v>75</v>
      </c>
      <c r="H146" s="60" t="s">
        <v>125</v>
      </c>
      <c r="I146" s="60">
        <v>4</v>
      </c>
      <c r="J146" s="60">
        <v>0.77900000000000003</v>
      </c>
      <c r="K146" s="56">
        <v>5225</v>
      </c>
      <c r="L146" s="46">
        <f>J146*K146</f>
        <v>4070.2750000000001</v>
      </c>
      <c r="M146" s="46"/>
      <c r="N146" s="4"/>
    </row>
    <row r="147" spans="1:14" ht="42.75" customHeight="1" x14ac:dyDescent="0.25">
      <c r="A147" s="49">
        <v>42</v>
      </c>
      <c r="B147" s="64" t="s">
        <v>71</v>
      </c>
      <c r="C147" s="48" t="s">
        <v>45</v>
      </c>
      <c r="D147" s="50" t="s">
        <v>138</v>
      </c>
      <c r="E147" s="55" t="s">
        <v>47</v>
      </c>
      <c r="F147" s="50" t="s">
        <v>103</v>
      </c>
      <c r="G147" s="58" t="s">
        <v>19</v>
      </c>
      <c r="H147" s="45"/>
      <c r="I147" s="49">
        <f>SUM(I143:I146)</f>
        <v>224</v>
      </c>
      <c r="J147" s="65">
        <f>SUM(J143:J146)</f>
        <v>11.462999999999999</v>
      </c>
      <c r="K147" s="49"/>
      <c r="L147" s="67">
        <f>SUM(L143:L146)</f>
        <v>44487.674999999996</v>
      </c>
      <c r="M147" s="67">
        <f>L147*5%</f>
        <v>2224.38375</v>
      </c>
      <c r="N147" s="77" t="s">
        <v>193</v>
      </c>
    </row>
    <row r="148" spans="1:14" ht="42.75" customHeight="1" x14ac:dyDescent="0.25">
      <c r="A148" s="62"/>
      <c r="B148" s="63"/>
      <c r="C148" s="62"/>
      <c r="E148" s="62"/>
      <c r="F148" s="58"/>
      <c r="G148" s="60" t="s">
        <v>75</v>
      </c>
      <c r="H148" s="60" t="s">
        <v>119</v>
      </c>
      <c r="I148" s="60">
        <v>85</v>
      </c>
      <c r="J148" s="66">
        <v>1.792</v>
      </c>
      <c r="K148" s="56">
        <v>2625</v>
      </c>
      <c r="L148" s="46">
        <f t="shared" ref="L148:L151" si="16">J148*K148</f>
        <v>4704</v>
      </c>
      <c r="M148" s="46"/>
      <c r="N148" s="4"/>
    </row>
    <row r="149" spans="1:14" ht="51" customHeight="1" x14ac:dyDescent="0.25">
      <c r="A149" s="62"/>
      <c r="B149" s="63"/>
      <c r="C149" s="62"/>
      <c r="D149" s="62"/>
      <c r="E149" s="62"/>
      <c r="F149" s="58"/>
      <c r="G149" s="60" t="s">
        <v>75</v>
      </c>
      <c r="H149" s="60" t="s">
        <v>120</v>
      </c>
      <c r="I149" s="60">
        <v>35</v>
      </c>
      <c r="J149" s="66">
        <v>2.512</v>
      </c>
      <c r="K149" s="56">
        <v>3925</v>
      </c>
      <c r="L149" s="46">
        <f t="shared" si="16"/>
        <v>9859.6</v>
      </c>
      <c r="M149" s="46"/>
      <c r="N149" s="4"/>
    </row>
    <row r="150" spans="1:14" ht="51" customHeight="1" x14ac:dyDescent="0.25">
      <c r="A150" s="62"/>
      <c r="B150" s="63"/>
      <c r="C150" s="62"/>
      <c r="D150" s="62"/>
      <c r="E150" s="62"/>
      <c r="F150" s="58"/>
      <c r="G150" s="60" t="s">
        <v>75</v>
      </c>
      <c r="H150" s="60" t="s">
        <v>124</v>
      </c>
      <c r="I150" s="60">
        <v>37</v>
      </c>
      <c r="J150" s="66">
        <v>6.6040000000000001</v>
      </c>
      <c r="K150" s="56">
        <v>4625</v>
      </c>
      <c r="L150" s="46">
        <f t="shared" si="16"/>
        <v>30543.5</v>
      </c>
      <c r="M150" s="46"/>
      <c r="N150" s="4"/>
    </row>
    <row r="151" spans="1:14" ht="51" customHeight="1" x14ac:dyDescent="0.25">
      <c r="A151" s="62"/>
      <c r="B151" s="63"/>
      <c r="C151" s="62"/>
      <c r="D151" s="62"/>
      <c r="E151" s="62"/>
      <c r="F151" s="58"/>
      <c r="G151" s="60" t="s">
        <v>75</v>
      </c>
      <c r="H151" s="60" t="s">
        <v>125</v>
      </c>
      <c r="I151" s="60">
        <v>8</v>
      </c>
      <c r="J151" s="66">
        <v>2.7010000000000001</v>
      </c>
      <c r="K151" s="56">
        <v>5225</v>
      </c>
      <c r="L151" s="46">
        <f t="shared" si="16"/>
        <v>14112.725</v>
      </c>
      <c r="M151" s="46"/>
      <c r="N151" s="4"/>
    </row>
    <row r="152" spans="1:14" ht="51" customHeight="1" x14ac:dyDescent="0.25">
      <c r="A152" s="49">
        <v>43</v>
      </c>
      <c r="B152" s="64" t="s">
        <v>56</v>
      </c>
      <c r="C152" s="48" t="s">
        <v>45</v>
      </c>
      <c r="D152" s="50" t="s">
        <v>139</v>
      </c>
      <c r="E152" s="55" t="s">
        <v>61</v>
      </c>
      <c r="F152" s="50" t="s">
        <v>140</v>
      </c>
      <c r="G152" s="58" t="s">
        <v>19</v>
      </c>
      <c r="H152" s="45"/>
      <c r="I152" s="49">
        <f>SUM(I148:I151)</f>
        <v>165</v>
      </c>
      <c r="J152" s="65">
        <f>SUM(J148:J151)</f>
        <v>13.609000000000002</v>
      </c>
      <c r="K152" s="49"/>
      <c r="L152" s="67">
        <f>SUM(L148:L151)</f>
        <v>59219.824999999997</v>
      </c>
      <c r="M152" s="67">
        <f>L152*5%</f>
        <v>2960.99125</v>
      </c>
      <c r="N152" s="77" t="s">
        <v>193</v>
      </c>
    </row>
    <row r="153" spans="1:14" ht="51" customHeight="1" x14ac:dyDescent="0.25">
      <c r="A153" s="62"/>
      <c r="B153" s="63"/>
      <c r="C153" s="62"/>
      <c r="E153" s="62"/>
      <c r="F153" s="58"/>
      <c r="G153" s="60" t="s">
        <v>75</v>
      </c>
      <c r="H153" s="60" t="s">
        <v>119</v>
      </c>
      <c r="I153" s="60">
        <v>231</v>
      </c>
      <c r="J153" s="66">
        <v>4.9169999999999998</v>
      </c>
      <c r="K153" s="56">
        <v>2625</v>
      </c>
      <c r="L153" s="46">
        <f t="shared" ref="L153:L156" si="17">J153*K153</f>
        <v>12907.125</v>
      </c>
      <c r="M153" s="46"/>
      <c r="N153" s="4"/>
    </row>
    <row r="154" spans="1:14" ht="51" customHeight="1" x14ac:dyDescent="0.25">
      <c r="A154" s="62"/>
      <c r="B154" s="63"/>
      <c r="C154" s="62"/>
      <c r="D154" s="62"/>
      <c r="E154" s="62"/>
      <c r="F154" s="58"/>
      <c r="G154" s="60" t="s">
        <v>75</v>
      </c>
      <c r="H154" s="60" t="s">
        <v>120</v>
      </c>
      <c r="I154" s="60">
        <v>80</v>
      </c>
      <c r="J154" s="66">
        <v>4.2930000000000001</v>
      </c>
      <c r="K154" s="56">
        <v>3925</v>
      </c>
      <c r="L154" s="46">
        <f t="shared" si="17"/>
        <v>16850.025000000001</v>
      </c>
      <c r="M154" s="46"/>
      <c r="N154" s="4"/>
    </row>
    <row r="155" spans="1:14" ht="51" customHeight="1" x14ac:dyDescent="0.25">
      <c r="A155" s="62"/>
      <c r="B155" s="63"/>
      <c r="C155" s="62"/>
      <c r="D155" s="62"/>
      <c r="E155" s="62"/>
      <c r="F155" s="58"/>
      <c r="G155" s="60" t="s">
        <v>75</v>
      </c>
      <c r="H155" s="60" t="s">
        <v>124</v>
      </c>
      <c r="I155" s="60">
        <v>24</v>
      </c>
      <c r="J155" s="66">
        <v>2.8290000000000002</v>
      </c>
      <c r="K155" s="56">
        <v>4625</v>
      </c>
      <c r="L155" s="46">
        <f t="shared" si="17"/>
        <v>13084.125</v>
      </c>
      <c r="M155" s="46"/>
      <c r="N155" s="4"/>
    </row>
    <row r="156" spans="1:14" ht="53.25" customHeight="1" x14ac:dyDescent="0.25">
      <c r="A156" s="62"/>
      <c r="B156" s="63"/>
      <c r="C156" s="62"/>
      <c r="E156" s="62"/>
      <c r="F156" s="58"/>
      <c r="G156" s="60" t="s">
        <v>75</v>
      </c>
      <c r="H156" s="60" t="s">
        <v>125</v>
      </c>
      <c r="I156" s="60">
        <v>5</v>
      </c>
      <c r="J156" s="66">
        <v>1.3660000000000001</v>
      </c>
      <c r="K156" s="56">
        <v>5225</v>
      </c>
      <c r="L156" s="46">
        <f t="shared" si="17"/>
        <v>7137.35</v>
      </c>
      <c r="M156" s="46"/>
      <c r="N156" s="4"/>
    </row>
    <row r="157" spans="1:14" ht="51.75" customHeight="1" x14ac:dyDescent="0.25">
      <c r="A157" s="49">
        <v>44</v>
      </c>
      <c r="B157" s="64" t="s">
        <v>56</v>
      </c>
      <c r="C157" s="48" t="s">
        <v>45</v>
      </c>
      <c r="D157" s="50" t="s">
        <v>141</v>
      </c>
      <c r="E157" s="55" t="s">
        <v>61</v>
      </c>
      <c r="F157" s="50" t="s">
        <v>99</v>
      </c>
      <c r="G157" s="58" t="s">
        <v>19</v>
      </c>
      <c r="H157" s="45"/>
      <c r="I157" s="49">
        <f>SUM(I153:I156)</f>
        <v>340</v>
      </c>
      <c r="J157" s="65">
        <f>SUM(J153:J156)</f>
        <v>13.405000000000001</v>
      </c>
      <c r="K157" s="49"/>
      <c r="L157" s="67">
        <f>SUM(L153:L156)</f>
        <v>49978.625</v>
      </c>
      <c r="M157" s="67">
        <f>L157*5%</f>
        <v>2498.9312500000001</v>
      </c>
      <c r="N157" s="77" t="s">
        <v>193</v>
      </c>
    </row>
    <row r="158" spans="1:14" ht="46.5" customHeight="1" x14ac:dyDescent="0.25">
      <c r="A158" s="40"/>
      <c r="B158" s="41"/>
      <c r="C158" s="42"/>
      <c r="D158" s="43"/>
      <c r="E158" s="44"/>
      <c r="F158" s="42"/>
      <c r="G158" s="45">
        <v>0.95</v>
      </c>
      <c r="H158" s="45" t="s">
        <v>119</v>
      </c>
      <c r="I158" s="45">
        <v>5</v>
      </c>
      <c r="J158" s="45">
        <v>5.1999999999999998E-2</v>
      </c>
      <c r="K158" s="45">
        <v>3750</v>
      </c>
      <c r="L158" s="45">
        <f t="shared" ref="L158:L170" si="18">+ROUND(J158*K158,0)</f>
        <v>195</v>
      </c>
      <c r="M158" s="45"/>
      <c r="N158" s="54"/>
    </row>
    <row r="159" spans="1:14" ht="46.5" customHeight="1" x14ac:dyDescent="0.25">
      <c r="A159" s="40"/>
      <c r="B159" s="41"/>
      <c r="C159" s="42"/>
      <c r="D159" s="43"/>
      <c r="E159" s="44"/>
      <c r="F159" s="42"/>
      <c r="G159" s="45">
        <v>1.25</v>
      </c>
      <c r="H159" s="45" t="s">
        <v>119</v>
      </c>
      <c r="I159" s="45">
        <v>19</v>
      </c>
      <c r="J159" s="45">
        <v>0.35599999999999998</v>
      </c>
      <c r="K159" s="45">
        <v>4038</v>
      </c>
      <c r="L159" s="45">
        <f t="shared" si="18"/>
        <v>1438</v>
      </c>
      <c r="M159" s="45"/>
      <c r="N159" s="54"/>
    </row>
    <row r="160" spans="1:14" ht="46.5" customHeight="1" x14ac:dyDescent="0.25">
      <c r="A160" s="40"/>
      <c r="B160" s="41"/>
      <c r="C160" s="42"/>
      <c r="D160" s="43"/>
      <c r="E160" s="44"/>
      <c r="F160" s="42"/>
      <c r="G160" s="45">
        <v>1.55</v>
      </c>
      <c r="H160" s="45" t="s">
        <v>119</v>
      </c>
      <c r="I160" s="46">
        <v>53</v>
      </c>
      <c r="J160" s="47">
        <v>1.2569999999999999</v>
      </c>
      <c r="K160" s="45">
        <v>4250</v>
      </c>
      <c r="L160" s="45">
        <f t="shared" si="18"/>
        <v>5342</v>
      </c>
      <c r="M160" s="45"/>
      <c r="N160" s="54"/>
    </row>
    <row r="161" spans="1:14" ht="46.5" customHeight="1" x14ac:dyDescent="0.25">
      <c r="A161" s="40"/>
      <c r="B161" s="41"/>
      <c r="C161" s="42"/>
      <c r="D161" s="43"/>
      <c r="E161" s="44"/>
      <c r="F161" s="42"/>
      <c r="G161" s="45">
        <v>1.85</v>
      </c>
      <c r="H161" s="45" t="s">
        <v>119</v>
      </c>
      <c r="I161" s="46">
        <v>23</v>
      </c>
      <c r="J161" s="47">
        <v>0.751</v>
      </c>
      <c r="K161" s="45">
        <v>4500</v>
      </c>
      <c r="L161" s="45">
        <f t="shared" si="18"/>
        <v>3380</v>
      </c>
      <c r="M161" s="45"/>
      <c r="N161" s="54"/>
    </row>
    <row r="162" spans="1:14" ht="46.5" customHeight="1" x14ac:dyDescent="0.25">
      <c r="A162" s="40"/>
      <c r="B162" s="41"/>
      <c r="C162" s="42"/>
      <c r="D162" s="43"/>
      <c r="E162" s="44"/>
      <c r="F162" s="42"/>
      <c r="G162" s="45">
        <v>2.15</v>
      </c>
      <c r="H162" s="45" t="s">
        <v>119</v>
      </c>
      <c r="I162" s="46">
        <v>10</v>
      </c>
      <c r="J162" s="47">
        <v>0.378</v>
      </c>
      <c r="K162" s="45">
        <v>4900</v>
      </c>
      <c r="L162" s="45">
        <f t="shared" si="18"/>
        <v>1852</v>
      </c>
      <c r="M162" s="45"/>
      <c r="N162" s="54"/>
    </row>
    <row r="163" spans="1:14" ht="46.5" customHeight="1" x14ac:dyDescent="0.25">
      <c r="A163" s="40"/>
      <c r="B163" s="41"/>
      <c r="C163" s="42"/>
      <c r="D163" s="43"/>
      <c r="E163" s="44"/>
      <c r="F163" s="42"/>
      <c r="G163" s="45">
        <v>2.4500000000000002</v>
      </c>
      <c r="H163" s="45" t="s">
        <v>119</v>
      </c>
      <c r="I163" s="46">
        <v>1</v>
      </c>
      <c r="J163" s="47">
        <v>2.8000000000000001E-2</v>
      </c>
      <c r="K163" s="45">
        <v>5250</v>
      </c>
      <c r="L163" s="45">
        <f t="shared" si="18"/>
        <v>147</v>
      </c>
      <c r="M163" s="45"/>
      <c r="N163" s="54"/>
    </row>
    <row r="164" spans="1:14" ht="46.5" customHeight="1" x14ac:dyDescent="0.25">
      <c r="A164" s="40"/>
      <c r="B164" s="41"/>
      <c r="C164" s="42"/>
      <c r="D164" s="43"/>
      <c r="E164" s="44"/>
      <c r="F164" s="42"/>
      <c r="G164" s="45">
        <v>0.95</v>
      </c>
      <c r="H164" s="45" t="s">
        <v>120</v>
      </c>
      <c r="I164" s="46">
        <v>3</v>
      </c>
      <c r="J164" s="47">
        <v>8.2000000000000003E-2</v>
      </c>
      <c r="K164" s="45">
        <v>5875</v>
      </c>
      <c r="L164" s="45">
        <f t="shared" si="18"/>
        <v>482</v>
      </c>
      <c r="M164" s="45"/>
      <c r="N164" s="54"/>
    </row>
    <row r="165" spans="1:14" ht="46.5" customHeight="1" x14ac:dyDescent="0.25">
      <c r="A165" s="40"/>
      <c r="B165" s="41"/>
      <c r="C165" s="42"/>
      <c r="D165" s="43"/>
      <c r="E165" s="44"/>
      <c r="F165" s="42"/>
      <c r="G165" s="45">
        <v>1.25</v>
      </c>
      <c r="H165" s="45" t="s">
        <v>120</v>
      </c>
      <c r="I165" s="46">
        <v>4</v>
      </c>
      <c r="J165" s="47">
        <v>0.124</v>
      </c>
      <c r="K165" s="45">
        <v>7250</v>
      </c>
      <c r="L165" s="45">
        <f t="shared" si="18"/>
        <v>899</v>
      </c>
      <c r="M165" s="45"/>
      <c r="N165" s="4"/>
    </row>
    <row r="166" spans="1:14" ht="46.5" customHeight="1" x14ac:dyDescent="0.25">
      <c r="A166" s="40"/>
      <c r="B166" s="41"/>
      <c r="C166" s="42"/>
      <c r="D166" s="43"/>
      <c r="E166" s="44"/>
      <c r="F166" s="42"/>
      <c r="G166" s="45">
        <v>1.55</v>
      </c>
      <c r="H166" s="45" t="s">
        <v>120</v>
      </c>
      <c r="I166" s="46">
        <v>19</v>
      </c>
      <c r="J166" s="47">
        <v>1.04</v>
      </c>
      <c r="K166" s="45">
        <v>8000</v>
      </c>
      <c r="L166" s="45">
        <f t="shared" si="18"/>
        <v>8320</v>
      </c>
      <c r="M166" s="45"/>
      <c r="N166" s="54"/>
    </row>
    <row r="167" spans="1:14" ht="46.5" customHeight="1" x14ac:dyDescent="0.25">
      <c r="A167" s="40"/>
      <c r="B167" s="41"/>
      <c r="C167" s="42"/>
      <c r="D167" s="43"/>
      <c r="E167" s="44"/>
      <c r="F167" s="42"/>
      <c r="G167" s="45">
        <v>1.85</v>
      </c>
      <c r="H167" s="45" t="s">
        <v>120</v>
      </c>
      <c r="I167" s="46">
        <v>23</v>
      </c>
      <c r="J167" s="47">
        <v>1.3759999999999999</v>
      </c>
      <c r="K167" s="45">
        <v>9000</v>
      </c>
      <c r="L167" s="45">
        <f t="shared" si="18"/>
        <v>12384</v>
      </c>
      <c r="M167" s="45"/>
      <c r="N167" s="54"/>
    </row>
    <row r="168" spans="1:14" ht="46.5" customHeight="1" x14ac:dyDescent="0.25">
      <c r="A168" s="40"/>
      <c r="B168" s="41"/>
      <c r="C168" s="42"/>
      <c r="D168" s="43"/>
      <c r="E168" s="44"/>
      <c r="F168" s="42"/>
      <c r="G168" s="45">
        <v>2.15</v>
      </c>
      <c r="H168" s="45" t="s">
        <v>120</v>
      </c>
      <c r="I168" s="46">
        <v>23</v>
      </c>
      <c r="J168" s="47">
        <v>1.748</v>
      </c>
      <c r="K168" s="45">
        <v>9875</v>
      </c>
      <c r="L168" s="45">
        <f t="shared" si="18"/>
        <v>17262</v>
      </c>
      <c r="M168" s="45"/>
      <c r="N168" s="54"/>
    </row>
    <row r="169" spans="1:14" ht="46.5" customHeight="1" x14ac:dyDescent="0.25">
      <c r="A169" s="40"/>
      <c r="B169" s="41"/>
      <c r="C169" s="42"/>
      <c r="D169" s="43"/>
      <c r="E169" s="44"/>
      <c r="F169" s="42"/>
      <c r="G169" s="45">
        <v>2.4500000000000002</v>
      </c>
      <c r="H169" s="45" t="s">
        <v>120</v>
      </c>
      <c r="I169" s="46">
        <v>4</v>
      </c>
      <c r="J169" s="47">
        <v>0.35199999999999998</v>
      </c>
      <c r="K169" s="45">
        <v>10625</v>
      </c>
      <c r="L169" s="45">
        <f t="shared" si="18"/>
        <v>3740</v>
      </c>
      <c r="M169" s="45"/>
      <c r="N169" s="54"/>
    </row>
    <row r="170" spans="1:14" ht="46.5" customHeight="1" x14ac:dyDescent="0.25">
      <c r="A170" s="40"/>
      <c r="B170" s="41"/>
      <c r="C170" s="42"/>
      <c r="D170" s="43"/>
      <c r="E170" s="44"/>
      <c r="F170" s="42"/>
      <c r="G170" s="45">
        <v>2.15</v>
      </c>
      <c r="H170" s="45" t="s">
        <v>124</v>
      </c>
      <c r="I170" s="46">
        <v>7</v>
      </c>
      <c r="J170" s="47">
        <v>1.117</v>
      </c>
      <c r="K170" s="45">
        <v>19275</v>
      </c>
      <c r="L170" s="45">
        <f t="shared" si="18"/>
        <v>21530</v>
      </c>
      <c r="M170" s="45"/>
      <c r="N170" s="54"/>
    </row>
    <row r="171" spans="1:14" ht="46.5" customHeight="1" x14ac:dyDescent="0.25">
      <c r="A171" s="40">
        <v>45</v>
      </c>
      <c r="B171" s="48" t="s">
        <v>14</v>
      </c>
      <c r="C171" s="49" t="s">
        <v>15</v>
      </c>
      <c r="D171" s="50" t="s">
        <v>175</v>
      </c>
      <c r="E171" s="50" t="s">
        <v>173</v>
      </c>
      <c r="F171" s="40" t="s">
        <v>95</v>
      </c>
      <c r="G171" s="40" t="s">
        <v>19</v>
      </c>
      <c r="H171" s="45"/>
      <c r="I171" s="49">
        <f>SUM(I158:I170)</f>
        <v>194</v>
      </c>
      <c r="J171" s="49">
        <f>SUM(J158:J170)</f>
        <v>8.6609999999999996</v>
      </c>
      <c r="K171" s="49">
        <v>0</v>
      </c>
      <c r="L171" s="49">
        <f t="shared" ref="L171" si="19">SUM(L158:L170)</f>
        <v>76971</v>
      </c>
      <c r="M171" s="67">
        <f>L171*5%</f>
        <v>3848.55</v>
      </c>
      <c r="N171" s="40" t="s">
        <v>192</v>
      </c>
    </row>
    <row r="172" spans="1:14" ht="53.25" customHeight="1" x14ac:dyDescent="0.25">
      <c r="A172" s="40"/>
      <c r="B172" s="41"/>
      <c r="C172" s="42"/>
      <c r="E172" s="44"/>
      <c r="F172" s="42"/>
      <c r="G172" s="45">
        <v>1.25</v>
      </c>
      <c r="H172" s="45" t="s">
        <v>119</v>
      </c>
      <c r="I172" s="45">
        <v>1</v>
      </c>
      <c r="J172" s="45">
        <v>2.4E-2</v>
      </c>
      <c r="K172" s="45">
        <v>3400</v>
      </c>
      <c r="L172" s="45">
        <f>+ROUND(J172*K172,0)</f>
        <v>82</v>
      </c>
      <c r="M172" s="45"/>
      <c r="N172" s="4"/>
    </row>
    <row r="173" spans="1:14" ht="44.25" customHeight="1" x14ac:dyDescent="0.25">
      <c r="A173" s="40"/>
      <c r="B173" s="41"/>
      <c r="C173" s="42"/>
      <c r="D173" s="43"/>
      <c r="E173" s="44"/>
      <c r="F173" s="42"/>
      <c r="G173" s="45">
        <v>1.55</v>
      </c>
      <c r="H173" s="45" t="s">
        <v>119</v>
      </c>
      <c r="I173" s="45">
        <v>1</v>
      </c>
      <c r="J173" s="45">
        <v>2.1999999999999999E-2</v>
      </c>
      <c r="K173" s="45">
        <v>3733</v>
      </c>
      <c r="L173" s="45">
        <f>+ROUND(J173*K173,0)</f>
        <v>82</v>
      </c>
      <c r="M173" s="45"/>
      <c r="N173" s="54"/>
    </row>
    <row r="174" spans="1:14" ht="42" customHeight="1" x14ac:dyDescent="0.25">
      <c r="A174" s="40"/>
      <c r="B174" s="41"/>
      <c r="C174" s="42"/>
      <c r="D174" s="43"/>
      <c r="E174" s="44"/>
      <c r="F174" s="42"/>
      <c r="G174" s="45">
        <v>1.85</v>
      </c>
      <c r="H174" s="45" t="s">
        <v>119</v>
      </c>
      <c r="I174" s="46">
        <v>3</v>
      </c>
      <c r="J174" s="47">
        <v>0.08</v>
      </c>
      <c r="K174" s="45">
        <v>4033</v>
      </c>
      <c r="L174" s="45">
        <f t="shared" ref="L174:L180" si="20">+ROUND(J174*K174,0)</f>
        <v>323</v>
      </c>
      <c r="M174" s="45"/>
      <c r="N174" s="54"/>
    </row>
    <row r="175" spans="1:14" ht="44.25" customHeight="1" x14ac:dyDescent="0.25">
      <c r="A175" s="40"/>
      <c r="B175" s="41"/>
      <c r="C175" s="42"/>
      <c r="D175" s="43"/>
      <c r="E175" s="44"/>
      <c r="F175" s="42"/>
      <c r="G175" s="45">
        <v>2.15</v>
      </c>
      <c r="H175" s="45" t="s">
        <v>119</v>
      </c>
      <c r="I175" s="46">
        <v>3</v>
      </c>
      <c r="J175" s="47">
        <v>0.11600000000000001</v>
      </c>
      <c r="K175" s="45">
        <v>4267</v>
      </c>
      <c r="L175" s="45">
        <f t="shared" si="20"/>
        <v>495</v>
      </c>
      <c r="M175" s="45"/>
      <c r="N175" s="54"/>
    </row>
    <row r="176" spans="1:14" ht="53.25" customHeight="1" x14ac:dyDescent="0.25">
      <c r="A176" s="40"/>
      <c r="B176" s="41"/>
      <c r="C176" s="42"/>
      <c r="D176" s="43"/>
      <c r="E176" s="44"/>
      <c r="F176" s="42"/>
      <c r="G176" s="45">
        <v>1.55</v>
      </c>
      <c r="H176" s="45" t="s">
        <v>120</v>
      </c>
      <c r="I176" s="46">
        <v>3</v>
      </c>
      <c r="J176" s="47">
        <v>0.13900000000000001</v>
      </c>
      <c r="K176" s="45">
        <v>4600</v>
      </c>
      <c r="L176" s="45">
        <f t="shared" si="20"/>
        <v>639</v>
      </c>
      <c r="M176" s="45"/>
      <c r="N176" s="54"/>
    </row>
    <row r="177" spans="1:14" ht="48" customHeight="1" x14ac:dyDescent="0.25">
      <c r="A177" s="40"/>
      <c r="B177" s="41"/>
      <c r="C177" s="42"/>
      <c r="D177" s="43"/>
      <c r="E177" s="44"/>
      <c r="F177" s="42"/>
      <c r="G177" s="45">
        <v>1.85</v>
      </c>
      <c r="H177" s="45" t="s">
        <v>120</v>
      </c>
      <c r="I177" s="46">
        <v>1</v>
      </c>
      <c r="J177" s="47">
        <v>9.0999999999999998E-2</v>
      </c>
      <c r="K177" s="45">
        <v>5100</v>
      </c>
      <c r="L177" s="45">
        <f t="shared" si="20"/>
        <v>464</v>
      </c>
      <c r="M177" s="45"/>
      <c r="N177" s="54"/>
    </row>
    <row r="178" spans="1:14" ht="43.5" customHeight="1" x14ac:dyDescent="0.25">
      <c r="A178" s="40"/>
      <c r="B178" s="41"/>
      <c r="C178" s="42"/>
      <c r="D178" s="43"/>
      <c r="E178" s="44"/>
      <c r="F178" s="42"/>
      <c r="G178" s="45">
        <v>2.15</v>
      </c>
      <c r="H178" s="45" t="s">
        <v>120</v>
      </c>
      <c r="I178" s="46">
        <v>4</v>
      </c>
      <c r="J178" s="47">
        <v>0.32900000000000001</v>
      </c>
      <c r="K178" s="45">
        <v>5500</v>
      </c>
      <c r="L178" s="45">
        <f t="shared" si="20"/>
        <v>1810</v>
      </c>
      <c r="M178" s="45"/>
      <c r="N178" s="54"/>
    </row>
    <row r="179" spans="1:14" ht="53.25" customHeight="1" x14ac:dyDescent="0.25">
      <c r="A179" s="40"/>
      <c r="B179" s="41"/>
      <c r="C179" s="42"/>
      <c r="D179" s="43"/>
      <c r="E179" s="44"/>
      <c r="F179" s="42"/>
      <c r="G179" s="45">
        <v>1.85</v>
      </c>
      <c r="H179" s="45" t="s">
        <v>124</v>
      </c>
      <c r="I179" s="46">
        <v>1</v>
      </c>
      <c r="J179" s="47">
        <v>0.127</v>
      </c>
      <c r="K179" s="45">
        <v>7500</v>
      </c>
      <c r="L179" s="45">
        <f t="shared" si="20"/>
        <v>953</v>
      </c>
      <c r="M179" s="45"/>
      <c r="N179" s="54"/>
    </row>
    <row r="180" spans="1:14" ht="53.25" customHeight="1" x14ac:dyDescent="0.25">
      <c r="A180" s="40"/>
      <c r="B180" s="41"/>
      <c r="C180" s="42"/>
      <c r="E180" s="44"/>
      <c r="F180" s="42"/>
      <c r="G180" s="45">
        <v>2.15</v>
      </c>
      <c r="H180" s="45" t="s">
        <v>124</v>
      </c>
      <c r="I180" s="46">
        <v>2</v>
      </c>
      <c r="J180" s="47">
        <v>0.309</v>
      </c>
      <c r="K180" s="45">
        <v>8333</v>
      </c>
      <c r="L180" s="45">
        <f t="shared" si="20"/>
        <v>2575</v>
      </c>
      <c r="M180" s="45"/>
      <c r="N180" s="54"/>
    </row>
    <row r="181" spans="1:14" ht="53.25" customHeight="1" x14ac:dyDescent="0.25">
      <c r="A181" s="40">
        <v>46</v>
      </c>
      <c r="B181" s="48" t="s">
        <v>14</v>
      </c>
      <c r="C181" s="49" t="s">
        <v>15</v>
      </c>
      <c r="D181" s="50" t="s">
        <v>176</v>
      </c>
      <c r="E181" s="50" t="s">
        <v>173</v>
      </c>
      <c r="F181" s="40" t="s">
        <v>137</v>
      </c>
      <c r="G181" s="40" t="s">
        <v>19</v>
      </c>
      <c r="H181" s="45"/>
      <c r="I181" s="49">
        <f>SUM(I172:I180)</f>
        <v>19</v>
      </c>
      <c r="J181" s="49">
        <f t="shared" ref="J181:L181" si="21">SUM(J172:J180)</f>
        <v>1.2369999999999999</v>
      </c>
      <c r="K181" s="49">
        <v>0</v>
      </c>
      <c r="L181" s="49">
        <f t="shared" si="21"/>
        <v>7423</v>
      </c>
      <c r="M181" s="67">
        <f>L181*5%</f>
        <v>371.15000000000003</v>
      </c>
      <c r="N181" s="40" t="s">
        <v>192</v>
      </c>
    </row>
    <row r="182" spans="1:14" ht="53.25" customHeight="1" x14ac:dyDescent="0.25">
      <c r="A182" s="40"/>
      <c r="B182" s="41"/>
      <c r="C182" s="42"/>
      <c r="D182" s="43"/>
      <c r="E182" s="44"/>
      <c r="F182" s="42"/>
      <c r="G182" s="45" t="s">
        <v>75</v>
      </c>
      <c r="H182" s="45" t="s">
        <v>119</v>
      </c>
      <c r="I182" s="46">
        <v>2</v>
      </c>
      <c r="J182" s="47">
        <v>8.5999999999999993E-2</v>
      </c>
      <c r="K182" s="45">
        <v>2925</v>
      </c>
      <c r="L182" s="45">
        <f t="shared" ref="L182:L187" si="22">+ROUND(J182*K182,0)</f>
        <v>252</v>
      </c>
      <c r="M182" s="45"/>
      <c r="N182" s="40"/>
    </row>
    <row r="183" spans="1:14" ht="53.25" customHeight="1" x14ac:dyDescent="0.25">
      <c r="A183" s="40">
        <v>47</v>
      </c>
      <c r="B183" s="48" t="s">
        <v>14</v>
      </c>
      <c r="C183" s="49" t="s">
        <v>15</v>
      </c>
      <c r="D183" s="50" t="s">
        <v>177</v>
      </c>
      <c r="E183" s="50" t="s">
        <v>173</v>
      </c>
      <c r="F183" s="40" t="s">
        <v>98</v>
      </c>
      <c r="G183" s="40" t="s">
        <v>19</v>
      </c>
      <c r="H183" s="45"/>
      <c r="I183" s="49">
        <v>2</v>
      </c>
      <c r="J183" s="49">
        <v>8.5999999999999993E-2</v>
      </c>
      <c r="K183" s="49">
        <v>0</v>
      </c>
      <c r="L183" s="49">
        <v>252</v>
      </c>
      <c r="M183" s="67">
        <f>L183*5%</f>
        <v>12.600000000000001</v>
      </c>
      <c r="N183" s="40" t="s">
        <v>192</v>
      </c>
    </row>
    <row r="184" spans="1:14" ht="47.25" customHeight="1" x14ac:dyDescent="0.25">
      <c r="A184" s="40"/>
      <c r="B184" s="41"/>
      <c r="C184" s="42"/>
      <c r="E184" s="44"/>
      <c r="F184" s="42"/>
      <c r="G184" s="45" t="s">
        <v>75</v>
      </c>
      <c r="H184" s="45" t="s">
        <v>127</v>
      </c>
      <c r="I184" s="46">
        <v>1</v>
      </c>
      <c r="J184" s="47">
        <v>2.1999999999999999E-2</v>
      </c>
      <c r="K184" s="45">
        <v>3800</v>
      </c>
      <c r="L184" s="45">
        <f t="shared" si="22"/>
        <v>84</v>
      </c>
      <c r="M184" s="45"/>
      <c r="N184" s="4"/>
    </row>
    <row r="185" spans="1:14" ht="47.25" customHeight="1" x14ac:dyDescent="0.25">
      <c r="A185" s="40"/>
      <c r="B185" s="41"/>
      <c r="C185" s="42"/>
      <c r="D185" s="43"/>
      <c r="E185" s="44"/>
      <c r="F185" s="42"/>
      <c r="G185" s="45" t="s">
        <v>75</v>
      </c>
      <c r="H185" s="45" t="s">
        <v>128</v>
      </c>
      <c r="I185" s="46">
        <v>6</v>
      </c>
      <c r="J185" s="47">
        <v>0.40699999999999997</v>
      </c>
      <c r="K185" s="45">
        <v>4700</v>
      </c>
      <c r="L185" s="45">
        <f t="shared" si="22"/>
        <v>1913</v>
      </c>
      <c r="M185" s="45"/>
      <c r="N185" s="54"/>
    </row>
    <row r="186" spans="1:14" ht="47.25" customHeight="1" x14ac:dyDescent="0.25">
      <c r="A186" s="40"/>
      <c r="B186" s="41"/>
      <c r="C186" s="42"/>
      <c r="D186" s="43"/>
      <c r="E186" s="44"/>
      <c r="F186" s="42"/>
      <c r="G186" s="45" t="s">
        <v>75</v>
      </c>
      <c r="H186" s="45" t="s">
        <v>129</v>
      </c>
      <c r="I186" s="46">
        <v>2</v>
      </c>
      <c r="J186" s="47">
        <v>0.375</v>
      </c>
      <c r="K186" s="45">
        <v>5800</v>
      </c>
      <c r="L186" s="45">
        <f t="shared" si="22"/>
        <v>2175</v>
      </c>
      <c r="M186" s="45"/>
      <c r="N186" s="54"/>
    </row>
    <row r="187" spans="1:14" ht="47.25" customHeight="1" x14ac:dyDescent="0.25">
      <c r="A187" s="40"/>
      <c r="B187" s="41"/>
      <c r="C187" s="42"/>
      <c r="E187" s="44"/>
      <c r="F187" s="42"/>
      <c r="G187" s="45" t="s">
        <v>75</v>
      </c>
      <c r="H187" s="45" t="s">
        <v>130</v>
      </c>
      <c r="I187" s="46">
        <v>1</v>
      </c>
      <c r="J187" s="47">
        <v>0.308</v>
      </c>
      <c r="K187" s="45">
        <v>6500</v>
      </c>
      <c r="L187" s="45">
        <f t="shared" si="22"/>
        <v>2002</v>
      </c>
      <c r="M187" s="45"/>
      <c r="N187" s="54"/>
    </row>
    <row r="188" spans="1:14" ht="42" customHeight="1" x14ac:dyDescent="0.25">
      <c r="A188" s="40">
        <v>48</v>
      </c>
      <c r="B188" s="48" t="s">
        <v>14</v>
      </c>
      <c r="C188" s="49" t="s">
        <v>15</v>
      </c>
      <c r="D188" s="50" t="s">
        <v>178</v>
      </c>
      <c r="E188" s="50" t="s">
        <v>173</v>
      </c>
      <c r="F188" s="40" t="s">
        <v>97</v>
      </c>
      <c r="G188" s="40" t="s">
        <v>19</v>
      </c>
      <c r="H188" s="45"/>
      <c r="I188" s="49">
        <f>SUM(I184:I187)</f>
        <v>10</v>
      </c>
      <c r="J188" s="49">
        <f>SUM(J184:J187)</f>
        <v>1.1120000000000001</v>
      </c>
      <c r="K188" s="49">
        <v>0</v>
      </c>
      <c r="L188" s="49">
        <f>SUM(L184:L187)</f>
        <v>6174</v>
      </c>
      <c r="M188" s="67">
        <f>L188*5%</f>
        <v>308.70000000000005</v>
      </c>
      <c r="N188" s="40" t="s">
        <v>192</v>
      </c>
    </row>
    <row r="189" spans="1:14" ht="58.5" customHeight="1" x14ac:dyDescent="0.25">
      <c r="A189" s="40"/>
      <c r="B189" s="41"/>
      <c r="C189" s="42"/>
      <c r="E189" s="44"/>
      <c r="F189" s="42"/>
      <c r="G189" s="45" t="s">
        <v>75</v>
      </c>
      <c r="H189" s="45" t="s">
        <v>119</v>
      </c>
      <c r="I189" s="46">
        <v>4</v>
      </c>
      <c r="J189" s="47">
        <v>0.126</v>
      </c>
      <c r="K189" s="45">
        <v>2966</v>
      </c>
      <c r="L189" s="45">
        <f t="shared" ref="L189:L193" si="23">+ROUND(J189*K189,0)</f>
        <v>374</v>
      </c>
      <c r="M189" s="45"/>
      <c r="N189" s="40"/>
    </row>
    <row r="190" spans="1:14" ht="58.5" customHeight="1" x14ac:dyDescent="0.25">
      <c r="A190" s="40">
        <v>49</v>
      </c>
      <c r="B190" s="48" t="s">
        <v>14</v>
      </c>
      <c r="C190" s="49" t="s">
        <v>15</v>
      </c>
      <c r="D190" s="50" t="s">
        <v>179</v>
      </c>
      <c r="E190" s="50" t="s">
        <v>173</v>
      </c>
      <c r="F190" s="40" t="s">
        <v>100</v>
      </c>
      <c r="G190" s="40" t="s">
        <v>19</v>
      </c>
      <c r="H190" s="45"/>
      <c r="I190" s="49">
        <v>4</v>
      </c>
      <c r="J190" s="49">
        <v>0.126</v>
      </c>
      <c r="K190" s="49">
        <v>0</v>
      </c>
      <c r="L190" s="49">
        <v>374</v>
      </c>
      <c r="M190" s="67">
        <f>L190*5%</f>
        <v>18.7</v>
      </c>
      <c r="N190" s="40" t="s">
        <v>192</v>
      </c>
    </row>
    <row r="191" spans="1:14" ht="69" customHeight="1" x14ac:dyDescent="0.25">
      <c r="A191" s="40"/>
      <c r="B191" s="41"/>
      <c r="C191" s="42"/>
      <c r="D191" s="43"/>
      <c r="E191" s="44"/>
      <c r="F191" s="42"/>
      <c r="G191" s="45" t="s">
        <v>75</v>
      </c>
      <c r="H191" s="45" t="s">
        <v>119</v>
      </c>
      <c r="I191" s="46">
        <v>19</v>
      </c>
      <c r="J191" s="47">
        <v>0.51900000000000002</v>
      </c>
      <c r="K191" s="45">
        <v>2575</v>
      </c>
      <c r="L191" s="45">
        <f t="shared" si="23"/>
        <v>1336</v>
      </c>
      <c r="M191" s="45"/>
      <c r="N191" s="40"/>
    </row>
    <row r="192" spans="1:14" ht="69" customHeight="1" x14ac:dyDescent="0.25">
      <c r="A192" s="40"/>
      <c r="B192" s="41"/>
      <c r="C192" s="42"/>
      <c r="D192" s="43"/>
      <c r="E192" s="44"/>
      <c r="F192" s="42"/>
      <c r="G192" s="45" t="s">
        <v>75</v>
      </c>
      <c r="H192" s="45" t="s">
        <v>120</v>
      </c>
      <c r="I192" s="46">
        <v>11</v>
      </c>
      <c r="J192" s="47">
        <v>0.72099999999999997</v>
      </c>
      <c r="K192" s="45">
        <v>3875</v>
      </c>
      <c r="L192" s="45">
        <f t="shared" si="23"/>
        <v>2794</v>
      </c>
      <c r="M192" s="45"/>
      <c r="N192" s="42"/>
    </row>
    <row r="193" spans="1:14" ht="69" customHeight="1" x14ac:dyDescent="0.25">
      <c r="A193" s="40"/>
      <c r="B193" s="41"/>
      <c r="C193" s="42"/>
      <c r="E193" s="44"/>
      <c r="F193" s="42"/>
      <c r="G193" s="45" t="s">
        <v>75</v>
      </c>
      <c r="H193" s="45" t="s">
        <v>125</v>
      </c>
      <c r="I193" s="46">
        <v>1</v>
      </c>
      <c r="J193" s="47">
        <v>0.223</v>
      </c>
      <c r="K193" s="45">
        <v>5625</v>
      </c>
      <c r="L193" s="45">
        <f t="shared" si="23"/>
        <v>1254</v>
      </c>
      <c r="M193" s="45"/>
      <c r="N193" s="76"/>
    </row>
    <row r="194" spans="1:14" ht="69" customHeight="1" x14ac:dyDescent="0.25">
      <c r="A194" s="40">
        <v>50</v>
      </c>
      <c r="B194" s="48" t="s">
        <v>14</v>
      </c>
      <c r="C194" s="49" t="s">
        <v>15</v>
      </c>
      <c r="D194" s="50" t="s">
        <v>180</v>
      </c>
      <c r="E194" s="50" t="s">
        <v>173</v>
      </c>
      <c r="F194" s="40" t="s">
        <v>187</v>
      </c>
      <c r="G194" s="40" t="s">
        <v>19</v>
      </c>
      <c r="H194" s="45"/>
      <c r="I194" s="67">
        <f>SUM(I191:I193)</f>
        <v>31</v>
      </c>
      <c r="J194" s="65">
        <f t="shared" ref="J194" si="24">SUM(J191:J193)</f>
        <v>1.4630000000000001</v>
      </c>
      <c r="K194" s="67">
        <v>0</v>
      </c>
      <c r="L194" s="67">
        <f>SUM(L191:L193)</f>
        <v>5384</v>
      </c>
      <c r="M194" s="67">
        <f>L194*5%</f>
        <v>269.2</v>
      </c>
      <c r="N194" s="40" t="s">
        <v>192</v>
      </c>
    </row>
    <row r="195" spans="1:14" ht="69" customHeight="1" x14ac:dyDescent="0.25">
      <c r="A195" s="40"/>
      <c r="B195" s="41"/>
      <c r="C195" s="42"/>
      <c r="D195" s="43"/>
      <c r="E195" s="44"/>
      <c r="F195" s="42"/>
      <c r="G195" s="45" t="s">
        <v>75</v>
      </c>
      <c r="H195" s="45" t="s">
        <v>119</v>
      </c>
      <c r="I195" s="46">
        <v>304</v>
      </c>
      <c r="J195" s="47">
        <v>7.3410000000000002</v>
      </c>
      <c r="K195" s="45">
        <v>2625</v>
      </c>
      <c r="L195" s="45">
        <f t="shared" ref="L195:L200" si="25">+ROUND(J195*K195,0)</f>
        <v>19270</v>
      </c>
      <c r="M195" s="45"/>
      <c r="N195" s="76"/>
    </row>
    <row r="196" spans="1:14" ht="69" customHeight="1" x14ac:dyDescent="0.25">
      <c r="A196" s="40"/>
      <c r="B196" s="41"/>
      <c r="C196" s="42"/>
      <c r="D196" s="43"/>
      <c r="E196" s="44"/>
      <c r="F196" s="42"/>
      <c r="G196" s="45" t="s">
        <v>75</v>
      </c>
      <c r="H196" s="45" t="s">
        <v>120</v>
      </c>
      <c r="I196" s="46">
        <v>181</v>
      </c>
      <c r="J196" s="47">
        <v>11.933</v>
      </c>
      <c r="K196" s="45">
        <v>3925</v>
      </c>
      <c r="L196" s="45">
        <f t="shared" si="25"/>
        <v>46837</v>
      </c>
      <c r="M196" s="45"/>
      <c r="N196" s="76"/>
    </row>
    <row r="197" spans="1:14" ht="69" customHeight="1" x14ac:dyDescent="0.25">
      <c r="A197" s="40"/>
      <c r="B197" s="41"/>
      <c r="C197" s="42"/>
      <c r="E197" s="44"/>
      <c r="F197" s="42"/>
      <c r="G197" s="45" t="s">
        <v>75</v>
      </c>
      <c r="H197" s="45" t="s">
        <v>124</v>
      </c>
      <c r="I197" s="46">
        <v>29</v>
      </c>
      <c r="J197" s="47">
        <v>4.298</v>
      </c>
      <c r="K197" s="45">
        <v>4625</v>
      </c>
      <c r="L197" s="45">
        <f t="shared" si="25"/>
        <v>19878</v>
      </c>
      <c r="M197" s="45"/>
      <c r="N197" s="76"/>
    </row>
    <row r="198" spans="1:14" ht="69" customHeight="1" x14ac:dyDescent="0.25">
      <c r="A198" s="40">
        <v>51</v>
      </c>
      <c r="B198" s="48" t="s">
        <v>14</v>
      </c>
      <c r="C198" s="49" t="s">
        <v>15</v>
      </c>
      <c r="D198" s="50" t="s">
        <v>181</v>
      </c>
      <c r="E198" s="50" t="s">
        <v>173</v>
      </c>
      <c r="F198" s="40" t="s">
        <v>99</v>
      </c>
      <c r="G198" s="40" t="s">
        <v>19</v>
      </c>
      <c r="H198" s="45"/>
      <c r="I198" s="67">
        <f>SUM(I195:I197)</f>
        <v>514</v>
      </c>
      <c r="J198" s="65">
        <f t="shared" ref="J198:L198" si="26">SUM(J195:J197)</f>
        <v>23.572000000000003</v>
      </c>
      <c r="K198" s="67">
        <v>0</v>
      </c>
      <c r="L198" s="67">
        <f t="shared" si="26"/>
        <v>85985</v>
      </c>
      <c r="M198" s="67">
        <f>L198*5%</f>
        <v>4299.25</v>
      </c>
      <c r="N198" s="40" t="s">
        <v>192</v>
      </c>
    </row>
    <row r="199" spans="1:14" ht="69" customHeight="1" x14ac:dyDescent="0.25">
      <c r="A199" s="40"/>
      <c r="B199" s="41"/>
      <c r="C199" s="42"/>
      <c r="D199" s="43"/>
      <c r="E199" s="44"/>
      <c r="F199" s="42"/>
      <c r="G199" s="45" t="s">
        <v>29</v>
      </c>
      <c r="H199" s="45">
        <v>0</v>
      </c>
      <c r="I199" s="46">
        <v>0</v>
      </c>
      <c r="J199" s="46">
        <v>24</v>
      </c>
      <c r="K199" s="45">
        <v>400</v>
      </c>
      <c r="L199" s="45">
        <f t="shared" si="25"/>
        <v>9600</v>
      </c>
      <c r="M199" s="45"/>
      <c r="N199" s="76"/>
    </row>
    <row r="200" spans="1:14" ht="69" customHeight="1" x14ac:dyDescent="0.25">
      <c r="A200" s="40"/>
      <c r="B200" s="41"/>
      <c r="C200" s="42"/>
      <c r="E200" s="44"/>
      <c r="F200" s="42"/>
      <c r="G200" s="45" t="s">
        <v>12</v>
      </c>
      <c r="H200" s="45">
        <v>0</v>
      </c>
      <c r="I200" s="46">
        <v>0</v>
      </c>
      <c r="J200" s="46">
        <v>5</v>
      </c>
      <c r="K200" s="45">
        <v>400</v>
      </c>
      <c r="L200" s="45">
        <f t="shared" si="25"/>
        <v>2000</v>
      </c>
      <c r="M200" s="45"/>
      <c r="N200" s="76"/>
    </row>
    <row r="201" spans="1:14" ht="69" customHeight="1" x14ac:dyDescent="0.25">
      <c r="A201" s="40">
        <v>52</v>
      </c>
      <c r="B201" s="48" t="s">
        <v>14</v>
      </c>
      <c r="C201" s="49" t="s">
        <v>15</v>
      </c>
      <c r="D201" s="50" t="s">
        <v>182</v>
      </c>
      <c r="E201" s="50" t="s">
        <v>173</v>
      </c>
      <c r="F201" s="40" t="s">
        <v>18</v>
      </c>
      <c r="G201" s="40" t="s">
        <v>19</v>
      </c>
      <c r="H201" s="45"/>
      <c r="I201" s="67">
        <f>SUM(I199:I200)</f>
        <v>0</v>
      </c>
      <c r="J201" s="67">
        <f>SUM(J199:J200)</f>
        <v>29</v>
      </c>
      <c r="K201" s="67">
        <v>0</v>
      </c>
      <c r="L201" s="67">
        <f>SUM(L199:L200)</f>
        <v>11600</v>
      </c>
      <c r="M201" s="67">
        <f>L201*5%</f>
        <v>580</v>
      </c>
      <c r="N201" s="40" t="s">
        <v>192</v>
      </c>
    </row>
    <row r="202" spans="1:14" ht="69" customHeight="1" x14ac:dyDescent="0.25">
      <c r="A202" s="40"/>
      <c r="B202" s="41"/>
      <c r="C202" s="42"/>
      <c r="E202" s="44"/>
      <c r="F202" s="42"/>
      <c r="G202" s="45">
        <v>0</v>
      </c>
      <c r="H202" s="45">
        <v>0</v>
      </c>
      <c r="I202" s="46">
        <v>0</v>
      </c>
      <c r="J202" s="46">
        <v>8</v>
      </c>
      <c r="K202" s="45">
        <v>1044</v>
      </c>
      <c r="L202" s="45">
        <f t="shared" ref="L202" si="27">+ROUND(J202*K202,0)</f>
        <v>8352</v>
      </c>
      <c r="M202" s="45"/>
      <c r="N202" s="76"/>
    </row>
    <row r="203" spans="1:14" ht="99" customHeight="1" x14ac:dyDescent="0.25">
      <c r="A203" s="40">
        <v>53</v>
      </c>
      <c r="B203" s="48" t="s">
        <v>14</v>
      </c>
      <c r="C203" s="49" t="s">
        <v>15</v>
      </c>
      <c r="D203" s="50" t="s">
        <v>183</v>
      </c>
      <c r="E203" s="50" t="s">
        <v>173</v>
      </c>
      <c r="F203" s="40" t="s">
        <v>174</v>
      </c>
      <c r="G203" s="40" t="s">
        <v>19</v>
      </c>
      <c r="H203" s="45"/>
      <c r="I203" s="67">
        <v>0</v>
      </c>
      <c r="J203" s="67">
        <v>8</v>
      </c>
      <c r="K203" s="67">
        <v>0</v>
      </c>
      <c r="L203" s="49">
        <v>8352</v>
      </c>
      <c r="M203" s="67">
        <f>L203*5%</f>
        <v>417.6</v>
      </c>
      <c r="N203" s="40" t="s">
        <v>192</v>
      </c>
    </row>
    <row r="204" spans="1:14" ht="61.5" customHeight="1" x14ac:dyDescent="0.25">
      <c r="A204" s="40"/>
      <c r="B204" s="41"/>
      <c r="C204" s="42"/>
      <c r="D204" s="43"/>
      <c r="E204" s="44"/>
      <c r="F204" s="42"/>
      <c r="G204" s="45">
        <v>0.95</v>
      </c>
      <c r="H204" s="45" t="s">
        <v>119</v>
      </c>
      <c r="I204" s="45">
        <v>1</v>
      </c>
      <c r="J204" s="45">
        <v>1.4999999999999999E-2</v>
      </c>
      <c r="K204" s="45">
        <v>3750</v>
      </c>
      <c r="L204" s="45">
        <f>+ROUND(J204*K204,0)</f>
        <v>56</v>
      </c>
      <c r="M204" s="45"/>
      <c r="N204" s="4"/>
    </row>
    <row r="205" spans="1:14" ht="61.5" customHeight="1" x14ac:dyDescent="0.25">
      <c r="A205" s="40"/>
      <c r="B205" s="41"/>
      <c r="C205" s="42"/>
      <c r="D205" s="43"/>
      <c r="E205" s="44"/>
      <c r="F205" s="42"/>
      <c r="G205" s="45">
        <v>1.25</v>
      </c>
      <c r="H205" s="45" t="s">
        <v>119</v>
      </c>
      <c r="I205" s="45">
        <v>1</v>
      </c>
      <c r="J205" s="45">
        <v>2.4E-2</v>
      </c>
      <c r="K205" s="45">
        <v>4038</v>
      </c>
      <c r="L205" s="45">
        <f>+ROUND(J205*K205,0)</f>
        <v>97</v>
      </c>
      <c r="M205" s="45"/>
      <c r="N205" s="54"/>
    </row>
    <row r="206" spans="1:14" ht="61.5" customHeight="1" x14ac:dyDescent="0.25">
      <c r="A206" s="40"/>
      <c r="B206" s="41"/>
      <c r="C206" s="42"/>
      <c r="D206" s="43"/>
      <c r="E206" s="44"/>
      <c r="F206" s="42"/>
      <c r="G206" s="45">
        <v>1.55</v>
      </c>
      <c r="H206" s="45" t="s">
        <v>119</v>
      </c>
      <c r="I206" s="46">
        <v>15</v>
      </c>
      <c r="J206" s="47">
        <v>0.34899999999999998</v>
      </c>
      <c r="K206" s="45">
        <v>4250</v>
      </c>
      <c r="L206" s="45">
        <f t="shared" ref="L206:L211" si="28">+ROUND(J206*K206,0)</f>
        <v>1483</v>
      </c>
      <c r="M206" s="45"/>
      <c r="N206" s="54"/>
    </row>
    <row r="207" spans="1:14" ht="61.5" customHeight="1" x14ac:dyDescent="0.25">
      <c r="A207" s="40"/>
      <c r="B207" s="41"/>
      <c r="C207" s="42"/>
      <c r="D207" s="43"/>
      <c r="E207" s="44"/>
      <c r="F207" s="42"/>
      <c r="G207" s="45">
        <v>1.85</v>
      </c>
      <c r="H207" s="45" t="s">
        <v>119</v>
      </c>
      <c r="I207" s="46">
        <v>3</v>
      </c>
      <c r="J207" s="47">
        <v>0.11</v>
      </c>
      <c r="K207" s="45">
        <v>4500</v>
      </c>
      <c r="L207" s="45">
        <f t="shared" si="28"/>
        <v>495</v>
      </c>
      <c r="M207" s="45"/>
      <c r="N207" s="54"/>
    </row>
    <row r="208" spans="1:14" ht="61.5" customHeight="1" x14ac:dyDescent="0.25">
      <c r="A208" s="40"/>
      <c r="B208" s="41"/>
      <c r="C208" s="42"/>
      <c r="D208" s="43"/>
      <c r="E208" s="44"/>
      <c r="F208" s="42"/>
      <c r="G208" s="45">
        <v>2.15</v>
      </c>
      <c r="H208" s="45" t="s">
        <v>119</v>
      </c>
      <c r="I208" s="46">
        <v>1</v>
      </c>
      <c r="J208" s="47">
        <v>4.1000000000000002E-2</v>
      </c>
      <c r="K208" s="45">
        <v>4900</v>
      </c>
      <c r="L208" s="45">
        <f t="shared" si="28"/>
        <v>201</v>
      </c>
      <c r="M208" s="45"/>
      <c r="N208" s="54"/>
    </row>
    <row r="209" spans="1:14" ht="61.5" customHeight="1" x14ac:dyDescent="0.25">
      <c r="A209" s="40"/>
      <c r="B209" s="41"/>
      <c r="C209" s="42"/>
      <c r="D209" s="43"/>
      <c r="E209" s="44"/>
      <c r="F209" s="42"/>
      <c r="G209" s="45">
        <v>1.55</v>
      </c>
      <c r="H209" s="45" t="s">
        <v>120</v>
      </c>
      <c r="I209" s="46">
        <v>5</v>
      </c>
      <c r="J209" s="47">
        <v>0.28299999999999997</v>
      </c>
      <c r="K209" s="45">
        <v>8000</v>
      </c>
      <c r="L209" s="45">
        <f t="shared" si="28"/>
        <v>2264</v>
      </c>
      <c r="M209" s="45"/>
      <c r="N209" s="54"/>
    </row>
    <row r="210" spans="1:14" ht="61.5" customHeight="1" x14ac:dyDescent="0.25">
      <c r="A210" s="40"/>
      <c r="B210" s="41"/>
      <c r="C210" s="42"/>
      <c r="D210" s="43"/>
      <c r="E210" s="44"/>
      <c r="F210" s="42"/>
      <c r="G210" s="45">
        <v>1.85</v>
      </c>
      <c r="H210" s="45" t="s">
        <v>120</v>
      </c>
      <c r="I210" s="46">
        <v>1</v>
      </c>
      <c r="J210" s="47">
        <v>5.2999999999999999E-2</v>
      </c>
      <c r="K210" s="45">
        <v>9000</v>
      </c>
      <c r="L210" s="45">
        <f t="shared" si="28"/>
        <v>477</v>
      </c>
      <c r="M210" s="103"/>
      <c r="N210" s="75"/>
    </row>
    <row r="211" spans="1:14" ht="61.5" customHeight="1" x14ac:dyDescent="0.25">
      <c r="A211" s="40"/>
      <c r="B211" s="41"/>
      <c r="C211" s="42"/>
      <c r="E211" s="44"/>
      <c r="F211" s="42"/>
      <c r="G211" s="45">
        <v>2.15</v>
      </c>
      <c r="H211" s="45" t="s">
        <v>124</v>
      </c>
      <c r="I211" s="46">
        <v>1</v>
      </c>
      <c r="J211" s="47">
        <v>0.13400000000000001</v>
      </c>
      <c r="K211" s="45">
        <v>19275</v>
      </c>
      <c r="L211" s="45">
        <f t="shared" si="28"/>
        <v>2583</v>
      </c>
      <c r="M211" s="103"/>
      <c r="N211" s="75"/>
    </row>
    <row r="212" spans="1:14" ht="61.5" customHeight="1" x14ac:dyDescent="0.25">
      <c r="A212" s="40">
        <v>54</v>
      </c>
      <c r="B212" s="48" t="s">
        <v>14</v>
      </c>
      <c r="C212" s="49" t="s">
        <v>15</v>
      </c>
      <c r="D212" s="50" t="s">
        <v>184</v>
      </c>
      <c r="E212" s="50" t="s">
        <v>173</v>
      </c>
      <c r="F212" s="40" t="s">
        <v>95</v>
      </c>
      <c r="G212" s="40" t="s">
        <v>19</v>
      </c>
      <c r="H212" s="45"/>
      <c r="I212" s="49">
        <f>SUM(I204:I211)</f>
        <v>28</v>
      </c>
      <c r="J212" s="49">
        <f t="shared" ref="J212:L212" si="29">SUM(J204:J211)</f>
        <v>1.0089999999999999</v>
      </c>
      <c r="K212" s="49">
        <v>0</v>
      </c>
      <c r="L212" s="49">
        <f t="shared" si="29"/>
        <v>7656</v>
      </c>
      <c r="M212" s="67">
        <f>L212*5%</f>
        <v>382.8</v>
      </c>
      <c r="N212" s="40" t="s">
        <v>192</v>
      </c>
    </row>
    <row r="213" spans="1:14" ht="61.5" customHeight="1" x14ac:dyDescent="0.25">
      <c r="A213" s="40"/>
      <c r="B213" s="41"/>
      <c r="C213" s="42"/>
      <c r="E213" s="44"/>
      <c r="F213" s="42"/>
      <c r="G213" s="45" t="s">
        <v>75</v>
      </c>
      <c r="H213" s="45" t="s">
        <v>119</v>
      </c>
      <c r="I213" s="46">
        <v>6</v>
      </c>
      <c r="J213" s="47">
        <v>0.16600000000000001</v>
      </c>
      <c r="K213" s="45">
        <v>2625</v>
      </c>
      <c r="L213" s="45">
        <f t="shared" ref="L213:L215" si="30">+ROUND(J213*K213,0)</f>
        <v>436</v>
      </c>
      <c r="M213" s="45"/>
      <c r="N213" s="76"/>
    </row>
    <row r="214" spans="1:14" ht="61.5" customHeight="1" x14ac:dyDescent="0.25">
      <c r="A214" s="40">
        <v>55</v>
      </c>
      <c r="B214" s="48" t="s">
        <v>14</v>
      </c>
      <c r="C214" s="49" t="s">
        <v>15</v>
      </c>
      <c r="D214" s="50" t="s">
        <v>185</v>
      </c>
      <c r="E214" s="50" t="s">
        <v>173</v>
      </c>
      <c r="F214" s="40" t="s">
        <v>99</v>
      </c>
      <c r="G214" s="40" t="s">
        <v>19</v>
      </c>
      <c r="H214" s="45"/>
      <c r="I214" s="49">
        <v>6</v>
      </c>
      <c r="J214" s="49">
        <v>0.16600000000000001</v>
      </c>
      <c r="K214" s="49">
        <v>0</v>
      </c>
      <c r="L214" s="49">
        <v>436</v>
      </c>
      <c r="M214" s="67">
        <f>L214*5%</f>
        <v>21.8</v>
      </c>
      <c r="N214" s="40" t="s">
        <v>192</v>
      </c>
    </row>
    <row r="215" spans="1:14" ht="61.5" customHeight="1" x14ac:dyDescent="0.25">
      <c r="A215" s="40"/>
      <c r="B215" s="41"/>
      <c r="C215" s="42"/>
      <c r="E215" s="44"/>
      <c r="F215" s="42"/>
      <c r="G215" s="45" t="s">
        <v>29</v>
      </c>
      <c r="H215" s="45">
        <v>0</v>
      </c>
      <c r="I215" s="46">
        <v>0</v>
      </c>
      <c r="J215" s="46">
        <v>1</v>
      </c>
      <c r="K215" s="45">
        <v>400</v>
      </c>
      <c r="L215" s="45">
        <f t="shared" si="30"/>
        <v>400</v>
      </c>
      <c r="M215" s="45"/>
      <c r="N215" s="76"/>
    </row>
    <row r="216" spans="1:14" ht="61.5" customHeight="1" x14ac:dyDescent="0.25">
      <c r="A216" s="40">
        <v>56</v>
      </c>
      <c r="B216" s="48" t="s">
        <v>14</v>
      </c>
      <c r="C216" s="49" t="s">
        <v>15</v>
      </c>
      <c r="D216" s="50" t="s">
        <v>186</v>
      </c>
      <c r="E216" s="50" t="s">
        <v>173</v>
      </c>
      <c r="F216" s="40" t="s">
        <v>18</v>
      </c>
      <c r="G216" s="40" t="s">
        <v>19</v>
      </c>
      <c r="H216" s="45"/>
      <c r="I216" s="67">
        <v>0</v>
      </c>
      <c r="J216" s="67">
        <f t="shared" ref="J216" si="31">SUM(J214:J215)</f>
        <v>1.1659999999999999</v>
      </c>
      <c r="K216" s="67">
        <v>0</v>
      </c>
      <c r="L216" s="67">
        <v>400</v>
      </c>
      <c r="M216" s="67">
        <f>L216*5%</f>
        <v>20</v>
      </c>
      <c r="N216" s="40" t="s">
        <v>192</v>
      </c>
    </row>
    <row r="217" spans="1:14" ht="61.5" customHeight="1" x14ac:dyDescent="0.4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2"/>
      <c r="M217" s="102"/>
      <c r="N217" s="101"/>
    </row>
    <row r="218" spans="1:14" ht="60" customHeight="1" x14ac:dyDescent="0.25"/>
    <row r="219" spans="1:14" ht="60" customHeight="1" x14ac:dyDescent="0.25"/>
    <row r="220" spans="1:14" ht="60" customHeight="1" x14ac:dyDescent="0.25"/>
    <row r="221" spans="1:14" ht="60" customHeight="1" x14ac:dyDescent="0.25"/>
    <row r="222" spans="1:14" ht="33.75" customHeight="1" x14ac:dyDescent="0.25"/>
    <row r="223" spans="1:14" ht="33.75" customHeight="1" x14ac:dyDescent="0.25"/>
    <row r="224" spans="1:14" ht="33.75" customHeight="1" x14ac:dyDescent="0.25"/>
    <row r="225" ht="33.75" customHeight="1" x14ac:dyDescent="0.25"/>
    <row r="226" ht="33.75" customHeight="1" x14ac:dyDescent="0.25"/>
    <row r="227" ht="33.75" customHeight="1" x14ac:dyDescent="0.25"/>
    <row r="228" ht="33.75" customHeight="1" x14ac:dyDescent="0.25"/>
    <row r="229" ht="33.75" customHeight="1" x14ac:dyDescent="0.25"/>
    <row r="230" ht="33.75" customHeight="1" x14ac:dyDescent="0.25"/>
    <row r="231" ht="33.75" customHeight="1" x14ac:dyDescent="0.25"/>
    <row r="232" ht="33.75" customHeight="1" x14ac:dyDescent="0.25"/>
    <row r="233" ht="33.75" customHeight="1" x14ac:dyDescent="0.25"/>
    <row r="234" ht="33.75" customHeight="1" x14ac:dyDescent="0.25"/>
    <row r="235" ht="33.75" customHeight="1" x14ac:dyDescent="0.25"/>
    <row r="236" ht="33.75" customHeight="1" x14ac:dyDescent="0.25"/>
    <row r="237" ht="33.75" customHeight="1" x14ac:dyDescent="0.25"/>
    <row r="238" ht="33.75" customHeight="1" x14ac:dyDescent="0.25"/>
    <row r="239" ht="53.25" customHeight="1" x14ac:dyDescent="0.25"/>
    <row r="240" ht="73.5" customHeight="1" x14ac:dyDescent="0.25"/>
    <row r="241" ht="73.5" customHeight="1" x14ac:dyDescent="0.25"/>
    <row r="242" ht="73.5" customHeight="1" x14ac:dyDescent="0.25"/>
    <row r="243" ht="73.5" customHeight="1" x14ac:dyDescent="0.25"/>
    <row r="244" ht="73.5" customHeight="1" x14ac:dyDescent="0.25"/>
    <row r="245" ht="73.5" customHeight="1" x14ac:dyDescent="0.25"/>
    <row r="246" ht="53.25" customHeight="1" x14ac:dyDescent="0.25"/>
    <row r="247" ht="73.5" customHeight="1" x14ac:dyDescent="0.25"/>
    <row r="248" ht="73.5" customHeight="1" x14ac:dyDescent="0.25"/>
    <row r="249" ht="53.25" customHeight="1" x14ac:dyDescent="0.25"/>
    <row r="250" ht="73.5" customHeight="1" x14ac:dyDescent="0.25"/>
    <row r="251" ht="73.5" customHeight="1" x14ac:dyDescent="0.25"/>
    <row r="252" ht="53.25" customHeight="1" x14ac:dyDescent="0.25"/>
    <row r="253" ht="49.5" customHeight="1" x14ac:dyDescent="0.25"/>
    <row r="254" ht="49.5" customHeight="1" x14ac:dyDescent="0.25"/>
    <row r="255" ht="49.5" customHeight="1" x14ac:dyDescent="0.25"/>
    <row r="256" ht="49.5" customHeight="1" x14ac:dyDescent="0.25"/>
    <row r="257" ht="49.5" customHeight="1" x14ac:dyDescent="0.25"/>
    <row r="258" ht="51" customHeight="1" x14ac:dyDescent="0.25"/>
    <row r="259" ht="51" customHeight="1" x14ac:dyDescent="0.25"/>
    <row r="260" ht="51" customHeight="1" x14ac:dyDescent="0.25"/>
    <row r="261" ht="51" customHeight="1" x14ac:dyDescent="0.25"/>
    <row r="262" ht="43.5" customHeight="1" x14ac:dyDescent="0.25"/>
    <row r="263" ht="64.5" customHeight="1" x14ac:dyDescent="0.25"/>
    <row r="264" ht="64.5" customHeight="1" x14ac:dyDescent="0.25"/>
    <row r="265" ht="64.5" customHeight="1" x14ac:dyDescent="0.25"/>
    <row r="266" ht="64.5" customHeight="1" x14ac:dyDescent="0.25"/>
    <row r="267" ht="64.5" customHeight="1" x14ac:dyDescent="0.25"/>
    <row r="268" ht="64.5" customHeight="1" x14ac:dyDescent="0.25"/>
    <row r="269" ht="64.5" customHeight="1" x14ac:dyDescent="0.25"/>
    <row r="270" ht="73.5" customHeight="1" x14ac:dyDescent="0.25"/>
    <row r="271" ht="73.5" customHeight="1" x14ac:dyDescent="0.25"/>
    <row r="272" ht="73.5" customHeight="1" x14ac:dyDescent="0.25"/>
    <row r="273" ht="73.5" customHeight="1" x14ac:dyDescent="0.25"/>
    <row r="274" ht="53.25" customHeight="1" x14ac:dyDescent="0.25"/>
    <row r="275" ht="54.75" customHeight="1" x14ac:dyDescent="0.25"/>
    <row r="276" ht="54.75" customHeight="1" x14ac:dyDescent="0.25"/>
    <row r="277" ht="54.75" customHeight="1" x14ac:dyDescent="0.25"/>
    <row r="278" ht="54.75" customHeight="1" x14ac:dyDescent="0.25"/>
    <row r="279" ht="54.75" customHeight="1" x14ac:dyDescent="0.25"/>
    <row r="280" ht="51" customHeight="1" x14ac:dyDescent="0.25"/>
    <row r="281" ht="51" customHeight="1" x14ac:dyDescent="0.25"/>
    <row r="282" ht="51" customHeight="1" x14ac:dyDescent="0.25"/>
    <row r="283" ht="51" customHeight="1" x14ac:dyDescent="0.25"/>
    <row r="284" ht="51" customHeight="1" x14ac:dyDescent="0.25"/>
    <row r="285" ht="51" customHeight="1" x14ac:dyDescent="0.25"/>
    <row r="286" ht="73.5" customHeight="1" x14ac:dyDescent="0.25"/>
    <row r="287" ht="73.5" customHeight="1" x14ac:dyDescent="0.25"/>
    <row r="288" ht="73.5" customHeight="1" x14ac:dyDescent="0.25"/>
    <row r="289" ht="73.5" customHeight="1" x14ac:dyDescent="0.25"/>
    <row r="290" ht="73.5" customHeight="1" x14ac:dyDescent="0.25"/>
    <row r="291" ht="53.25" customHeight="1" x14ac:dyDescent="0.25"/>
    <row r="292" ht="49.5" customHeight="1" x14ac:dyDescent="0.25"/>
    <row r="293" ht="49.5" customHeight="1" x14ac:dyDescent="0.25"/>
    <row r="294" ht="49.5" customHeight="1" x14ac:dyDescent="0.25"/>
    <row r="295" ht="49.5" customHeight="1" x14ac:dyDescent="0.25"/>
    <row r="296" ht="49.5" customHeight="1" x14ac:dyDescent="0.25"/>
    <row r="297" ht="55.5" customHeight="1" x14ac:dyDescent="0.25"/>
    <row r="298" ht="55.5" customHeight="1" x14ac:dyDescent="0.25"/>
    <row r="299" ht="55.5" customHeight="1" x14ac:dyDescent="0.25"/>
    <row r="300" ht="55.5" customHeight="1" x14ac:dyDescent="0.25"/>
    <row r="301" ht="55.5" customHeight="1" x14ac:dyDescent="0.25"/>
    <row r="302" ht="73.5" customHeight="1" x14ac:dyDescent="0.25"/>
    <row r="303" ht="73.5" customHeight="1" x14ac:dyDescent="0.25"/>
    <row r="304" ht="73.5" customHeight="1" x14ac:dyDescent="0.25"/>
    <row r="305" ht="73.5" customHeight="1" x14ac:dyDescent="0.25"/>
    <row r="306" ht="53.25" customHeight="1" x14ac:dyDescent="0.25"/>
    <row r="307" ht="60.75" customHeight="1" x14ac:dyDescent="0.25"/>
    <row r="308" ht="60.75" customHeight="1" x14ac:dyDescent="0.25"/>
    <row r="309" ht="60.75" customHeight="1" x14ac:dyDescent="0.25"/>
    <row r="310" ht="60.75" customHeight="1" x14ac:dyDescent="0.25"/>
    <row r="311" ht="53.25" customHeight="1" x14ac:dyDescent="0.25"/>
    <row r="312" ht="73.5" customHeight="1" x14ac:dyDescent="0.25"/>
    <row r="313" ht="73.5" customHeight="1" x14ac:dyDescent="0.25"/>
    <row r="314" ht="73.5" customHeight="1" x14ac:dyDescent="0.25"/>
    <row r="315" ht="53.25" customHeight="1" x14ac:dyDescent="0.25"/>
    <row r="316" ht="73.5" customHeight="1" x14ac:dyDescent="0.25"/>
    <row r="317" ht="73.5" customHeight="1" x14ac:dyDescent="0.25"/>
    <row r="318" ht="73.5" customHeight="1" x14ac:dyDescent="0.25"/>
    <row r="319" ht="53.25" customHeight="1" x14ac:dyDescent="0.25"/>
    <row r="320" ht="73.5" customHeight="1" x14ac:dyDescent="0.25"/>
    <row r="321" ht="73.5" customHeight="1" x14ac:dyDescent="0.25"/>
    <row r="322" ht="73.5" customHeight="1" x14ac:dyDescent="0.25"/>
    <row r="323" ht="53.25" customHeight="1" x14ac:dyDescent="0.25"/>
    <row r="324" ht="73.5" customHeight="1" x14ac:dyDescent="0.25"/>
    <row r="325" ht="73.5" customHeight="1" x14ac:dyDescent="0.25"/>
    <row r="326" ht="53.25" customHeight="1" x14ac:dyDescent="0.25"/>
    <row r="327" ht="73.5" customHeight="1" x14ac:dyDescent="0.25"/>
    <row r="328" ht="73.5" customHeight="1" x14ac:dyDescent="0.25"/>
    <row r="329" ht="53.25" customHeight="1" x14ac:dyDescent="0.25"/>
    <row r="330" ht="73.5" customHeight="1" x14ac:dyDescent="0.25"/>
    <row r="331" ht="73.5" customHeight="1" x14ac:dyDescent="0.25"/>
    <row r="332" ht="53.25" customHeight="1" x14ac:dyDescent="0.25"/>
    <row r="333" ht="73.5" customHeight="1" x14ac:dyDescent="0.25"/>
    <row r="334" ht="73.5" customHeight="1" x14ac:dyDescent="0.25"/>
    <row r="335" ht="73.5" customHeight="1" x14ac:dyDescent="0.25"/>
    <row r="336" ht="73.5" customHeight="1" x14ac:dyDescent="0.25"/>
    <row r="337" ht="68.25" customHeight="1" x14ac:dyDescent="0.25"/>
    <row r="338" ht="53.25" customHeight="1" x14ac:dyDescent="0.25"/>
    <row r="339" ht="66.75" customHeight="1" x14ac:dyDescent="0.25"/>
    <row r="340" ht="53.25" customHeight="1" x14ac:dyDescent="0.25"/>
    <row r="341" ht="70.5" customHeight="1" x14ac:dyDescent="0.25"/>
    <row r="342" ht="53.25" customHeight="1" x14ac:dyDescent="0.25"/>
    <row r="343" ht="53.25" customHeight="1" x14ac:dyDescent="0.25"/>
    <row r="344" ht="38.25" customHeight="1" x14ac:dyDescent="0.25"/>
    <row r="345" ht="38.25" customHeight="1" x14ac:dyDescent="0.25"/>
    <row r="346" ht="32.25" customHeight="1" x14ac:dyDescent="0.25"/>
    <row r="347" ht="42" customHeight="1" x14ac:dyDescent="0.25"/>
    <row r="348" ht="33.75" customHeight="1" x14ac:dyDescent="0.25"/>
    <row r="349" ht="33.75" customHeight="1" x14ac:dyDescent="0.25"/>
    <row r="350" ht="33.75" customHeight="1" x14ac:dyDescent="0.25"/>
    <row r="351" ht="33.75" customHeight="1" x14ac:dyDescent="0.25"/>
    <row r="352" ht="33.75" customHeight="1" x14ac:dyDescent="0.25"/>
    <row r="353" ht="31.5" customHeight="1" x14ac:dyDescent="0.25"/>
    <row r="354" ht="42" customHeight="1" x14ac:dyDescent="0.25"/>
    <row r="355" ht="31.5" customHeight="1" x14ac:dyDescent="0.25"/>
    <row r="356" ht="31.5" customHeight="1" x14ac:dyDescent="0.25"/>
    <row r="357" ht="31.5" customHeight="1" x14ac:dyDescent="0.25"/>
    <row r="358" ht="31.5" customHeight="1" x14ac:dyDescent="0.25"/>
    <row r="359" ht="31.5" customHeight="1" x14ac:dyDescent="0.25"/>
    <row r="360" ht="31.5" customHeight="1" x14ac:dyDescent="0.25"/>
    <row r="361" ht="31.5" customHeight="1" x14ac:dyDescent="0.25"/>
    <row r="362" ht="31.5" customHeight="1" x14ac:dyDescent="0.25"/>
    <row r="363" ht="31.5" customHeight="1" x14ac:dyDescent="0.25"/>
    <row r="364" ht="31.5" customHeight="1" x14ac:dyDescent="0.25"/>
    <row r="365" ht="31.5" customHeight="1" x14ac:dyDescent="0.25"/>
    <row r="366" ht="31.5" customHeight="1" x14ac:dyDescent="0.25"/>
    <row r="367" ht="31.5" customHeight="1" x14ac:dyDescent="0.25"/>
    <row r="368" ht="31.5" customHeight="1" x14ac:dyDescent="0.25"/>
    <row r="369" ht="31.5" customHeight="1" x14ac:dyDescent="0.25"/>
    <row r="370" ht="31.5" customHeight="1" x14ac:dyDescent="0.25"/>
    <row r="371" ht="31.5" customHeight="1" x14ac:dyDescent="0.25"/>
    <row r="372" ht="31.5" customHeight="1" x14ac:dyDescent="0.25"/>
    <row r="373" ht="39" customHeight="1" x14ac:dyDescent="0.25"/>
    <row r="374" ht="39" customHeight="1" x14ac:dyDescent="0.25"/>
    <row r="375" ht="39" customHeight="1" x14ac:dyDescent="0.25"/>
    <row r="376" ht="39" customHeight="1" x14ac:dyDescent="0.25"/>
    <row r="377" ht="39" customHeight="1" x14ac:dyDescent="0.25"/>
    <row r="378" ht="39" customHeight="1" x14ac:dyDescent="0.25"/>
    <row r="379" ht="68.25" customHeight="1" x14ac:dyDescent="0.25"/>
    <row r="380" ht="64.5" customHeight="1" x14ac:dyDescent="0.25"/>
  </sheetData>
  <mergeCells count="1">
    <mergeCell ref="A2:P2"/>
  </mergeCells>
  <pageMargins left="0.7" right="0.7" top="0.75" bottom="0.75" header="0.3" footer="0.3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8"/>
  <sheetViews>
    <sheetView tabSelected="1" view="pageBreakPreview" zoomScale="70" zoomScaleNormal="70" zoomScaleSheetLayoutView="70" workbookViewId="0">
      <selection activeCell="R7" sqref="R7"/>
    </sheetView>
  </sheetViews>
  <sheetFormatPr defaultColWidth="9.140625" defaultRowHeight="18.75" x14ac:dyDescent="0.25"/>
  <cols>
    <col min="1" max="1" width="9.42578125" style="28" customWidth="1"/>
    <col min="2" max="2" width="11" style="18" customWidth="1"/>
    <col min="3" max="3" width="26.140625" style="18" customWidth="1"/>
    <col min="4" max="4" width="48.28515625" style="29" customWidth="1"/>
    <col min="5" max="5" width="16" style="18" customWidth="1"/>
    <col min="6" max="14" width="12.28515625" style="18" customWidth="1"/>
    <col min="15" max="15" width="13.7109375" style="30" customWidth="1"/>
    <col min="16" max="16" width="16.7109375" style="18" hidden="1" customWidth="1"/>
    <col min="17" max="17" width="22.5703125" style="18" customWidth="1"/>
    <col min="18" max="18" width="32.42578125" style="31" customWidth="1"/>
    <col min="19" max="16384" width="9.140625" style="18"/>
  </cols>
  <sheetData>
    <row r="1" spans="1:18" ht="69.75" customHeight="1" x14ac:dyDescent="0.25">
      <c r="A1" s="108" t="s">
        <v>190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18" ht="37.15" customHeight="1" x14ac:dyDescent="0.25">
      <c r="A2" s="109" t="s">
        <v>85</v>
      </c>
      <c r="B2" s="109" t="s">
        <v>86</v>
      </c>
      <c r="C2" s="109" t="s">
        <v>87</v>
      </c>
      <c r="D2" s="113" t="s">
        <v>88</v>
      </c>
      <c r="E2" s="115" t="s">
        <v>5</v>
      </c>
      <c r="F2" s="116" t="s">
        <v>89</v>
      </c>
      <c r="G2" s="116" t="s">
        <v>90</v>
      </c>
      <c r="H2" s="116" t="s">
        <v>91</v>
      </c>
      <c r="I2" s="116" t="s">
        <v>29</v>
      </c>
      <c r="J2" s="116" t="s">
        <v>12</v>
      </c>
      <c r="K2" s="116" t="s">
        <v>30</v>
      </c>
      <c r="L2" s="116" t="s">
        <v>34</v>
      </c>
      <c r="M2" s="116" t="s">
        <v>13</v>
      </c>
      <c r="N2" s="115" t="s">
        <v>92</v>
      </c>
      <c r="O2" s="111" t="s">
        <v>93</v>
      </c>
      <c r="P2" s="109" t="s">
        <v>11</v>
      </c>
      <c r="Q2" s="73" t="s">
        <v>191</v>
      </c>
      <c r="R2" s="115" t="s">
        <v>94</v>
      </c>
    </row>
    <row r="3" spans="1:18" ht="28.5" customHeight="1" x14ac:dyDescent="0.25">
      <c r="A3" s="110"/>
      <c r="B3" s="110"/>
      <c r="C3" s="110"/>
      <c r="D3" s="114"/>
      <c r="E3" s="115"/>
      <c r="F3" s="116"/>
      <c r="G3" s="116"/>
      <c r="H3" s="116"/>
      <c r="I3" s="116"/>
      <c r="J3" s="116"/>
      <c r="K3" s="116"/>
      <c r="L3" s="116"/>
      <c r="M3" s="116"/>
      <c r="N3" s="115"/>
      <c r="O3" s="112"/>
      <c r="P3" s="110"/>
      <c r="Q3" s="74"/>
      <c r="R3" s="115"/>
    </row>
    <row r="4" spans="1:18" s="10" customFormat="1" ht="36" customHeight="1" x14ac:dyDescent="0.25">
      <c r="A4" s="6"/>
      <c r="B4" s="7"/>
      <c r="C4" s="8"/>
      <c r="D4" s="9"/>
      <c r="E4" s="9" t="s">
        <v>95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f t="shared" ref="N4:N15" si="0">SUM(F4:M4)</f>
        <v>0</v>
      </c>
      <c r="O4" s="19">
        <f t="shared" ref="O4:O12" si="1">+(+G4*0.05+H4*0.15)+(I4*0.55)+(J4*1.1)+(K4*2)+(L4*2.8)+(M4*3.5)</f>
        <v>0</v>
      </c>
      <c r="P4" s="6">
        <f>+F4*29+G4*243+H4*1083+I4*4546+J4*9754+K4*19734+L4*34685+M4*66359</f>
        <v>0</v>
      </c>
      <c r="Q4" s="6"/>
      <c r="R4" s="72"/>
    </row>
    <row r="5" spans="1:18" s="10" customFormat="1" ht="36" customHeight="1" x14ac:dyDescent="0.25">
      <c r="A5" s="6"/>
      <c r="B5" s="7"/>
      <c r="C5" s="8"/>
      <c r="D5" s="9"/>
      <c r="E5" s="9" t="s">
        <v>96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f t="shared" si="0"/>
        <v>0</v>
      </c>
      <c r="O5" s="19">
        <f t="shared" si="1"/>
        <v>0</v>
      </c>
      <c r="P5" s="6">
        <f>+F5*27+G5*384+H5*1140+I5*2694+J5*5921+K5*11489+L5*14058+M5*17150</f>
        <v>0</v>
      </c>
      <c r="Q5" s="6"/>
      <c r="R5" s="95"/>
    </row>
    <row r="6" spans="1:18" s="10" customFormat="1" ht="36" customHeight="1" x14ac:dyDescent="0.25">
      <c r="A6" s="6"/>
      <c r="B6" s="7"/>
      <c r="C6" s="8"/>
      <c r="D6" s="9"/>
      <c r="E6" s="9" t="s">
        <v>97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f t="shared" si="0"/>
        <v>0</v>
      </c>
      <c r="O6" s="19">
        <f t="shared" si="1"/>
        <v>0</v>
      </c>
      <c r="P6" s="6">
        <f>+F6*28+G6*515+H6*1525+I6*3428+J6*7193+K6*11403+L6*17463+M6*27199</f>
        <v>0</v>
      </c>
      <c r="Q6" s="6"/>
      <c r="R6" s="95"/>
    </row>
    <row r="7" spans="1:18" s="10" customFormat="1" ht="36" customHeight="1" x14ac:dyDescent="0.25">
      <c r="A7" s="6"/>
      <c r="B7" s="7"/>
      <c r="C7" s="8"/>
      <c r="D7" s="9"/>
      <c r="E7" s="9" t="s">
        <v>98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f t="shared" si="0"/>
        <v>0</v>
      </c>
      <c r="O7" s="19">
        <f t="shared" si="1"/>
        <v>0</v>
      </c>
      <c r="P7" s="6">
        <f>+F7*27+G7*332+H7*866+I7*1926+J7*4331+K7*6568+L7*10058+M7*15666</f>
        <v>0</v>
      </c>
      <c r="Q7" s="6"/>
      <c r="R7" s="95"/>
    </row>
    <row r="8" spans="1:18" s="10" customFormat="1" ht="36" customHeight="1" x14ac:dyDescent="0.25">
      <c r="A8" s="6"/>
      <c r="B8" s="7"/>
      <c r="C8" s="8"/>
      <c r="D8" s="9"/>
      <c r="E8" s="20" t="s">
        <v>99</v>
      </c>
      <c r="F8" s="6">
        <v>0</v>
      </c>
      <c r="G8" s="6">
        <v>0</v>
      </c>
      <c r="H8" s="6">
        <v>1</v>
      </c>
      <c r="I8" s="6">
        <v>0</v>
      </c>
      <c r="J8" s="6">
        <v>1</v>
      </c>
      <c r="K8" s="6">
        <v>0</v>
      </c>
      <c r="L8" s="6">
        <v>0</v>
      </c>
      <c r="M8" s="6">
        <v>0</v>
      </c>
      <c r="N8" s="6">
        <f t="shared" si="0"/>
        <v>2</v>
      </c>
      <c r="O8" s="19">
        <f t="shared" si="1"/>
        <v>1.25</v>
      </c>
      <c r="P8" s="6">
        <f>+F8*27+G8*158+H8*709+I8*2410+J8*4258+K8*8017+L8*11904+M8*19348</f>
        <v>4967</v>
      </c>
      <c r="Q8" s="6"/>
      <c r="R8" s="95"/>
    </row>
    <row r="9" spans="1:18" s="10" customFormat="1" ht="36" customHeight="1" x14ac:dyDescent="0.25">
      <c r="A9" s="6"/>
      <c r="B9" s="7"/>
      <c r="C9" s="8"/>
      <c r="D9" s="9"/>
      <c r="E9" s="9" t="s">
        <v>100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f t="shared" si="0"/>
        <v>1</v>
      </c>
      <c r="O9" s="19">
        <f t="shared" si="1"/>
        <v>0.05</v>
      </c>
      <c r="P9" s="6">
        <f>+F9*27+G9*168+H9*476+I9*1338+J9*2696+K9*5046+L9*6425+M9*7804</f>
        <v>168</v>
      </c>
      <c r="Q9" s="6"/>
      <c r="R9" s="95"/>
    </row>
    <row r="10" spans="1:18" s="10" customFormat="1" ht="36" customHeight="1" x14ac:dyDescent="0.25">
      <c r="A10" s="6"/>
      <c r="B10" s="7"/>
      <c r="C10" s="8"/>
      <c r="D10" s="9"/>
      <c r="E10" s="20" t="s">
        <v>101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f t="shared" si="0"/>
        <v>0</v>
      </c>
      <c r="O10" s="19">
        <f t="shared" si="1"/>
        <v>0</v>
      </c>
      <c r="P10" s="6">
        <f>+F10*27+G10*158+H10*709+I10*2410+J10*4258+K10*8017+L10*11904+M10*19348</f>
        <v>0</v>
      </c>
      <c r="Q10" s="6"/>
      <c r="R10" s="95"/>
    </row>
    <row r="11" spans="1:18" s="10" customFormat="1" ht="36" customHeight="1" x14ac:dyDescent="0.25">
      <c r="A11" s="6"/>
      <c r="B11" s="7"/>
      <c r="C11" s="8"/>
      <c r="D11" s="9"/>
      <c r="E11" s="20" t="s">
        <v>102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 t="shared" si="0"/>
        <v>0</v>
      </c>
      <c r="O11" s="19">
        <f t="shared" si="1"/>
        <v>0</v>
      </c>
      <c r="P11" s="21">
        <f>+F11*27+G11*521+H11*1384+I11*2616+J11*5254+K11*7402+L11*9059+M11*10228</f>
        <v>0</v>
      </c>
      <c r="Q11" s="21"/>
      <c r="R11" s="95"/>
    </row>
    <row r="12" spans="1:18" s="10" customFormat="1" ht="36" customHeight="1" x14ac:dyDescent="0.25">
      <c r="A12" s="6"/>
      <c r="B12" s="7"/>
      <c r="C12" s="8"/>
      <c r="D12" s="9"/>
      <c r="E12" s="20" t="s">
        <v>103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f t="shared" si="0"/>
        <v>0</v>
      </c>
      <c r="O12" s="19">
        <f t="shared" si="1"/>
        <v>0</v>
      </c>
      <c r="P12" s="21">
        <f>+F12*27+G12*168+H12*847+I12*2832+J12*4372+K12*6182+L12*10783+M12*16068</f>
        <v>0</v>
      </c>
      <c r="Q12" s="21"/>
      <c r="R12" s="95"/>
    </row>
    <row r="13" spans="1:18" s="10" customFormat="1" ht="36" customHeight="1" x14ac:dyDescent="0.25">
      <c r="A13" s="6"/>
      <c r="B13" s="7"/>
      <c r="C13" s="8"/>
      <c r="D13" s="9"/>
      <c r="E13" s="20" t="s">
        <v>104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f t="shared" si="0"/>
        <v>0</v>
      </c>
      <c r="O13" s="19">
        <v>0</v>
      </c>
      <c r="P13" s="21">
        <f>+F13*27+G13*902+H13*3163+I13*6863+J13*14891+K13*26400+L13*52800+M13*105600</f>
        <v>0</v>
      </c>
      <c r="Q13" s="21"/>
      <c r="R13" s="95"/>
    </row>
    <row r="14" spans="1:18" s="10" customFormat="1" ht="36" customHeight="1" x14ac:dyDescent="0.25">
      <c r="A14" s="6"/>
      <c r="B14" s="7"/>
      <c r="C14" s="8"/>
      <c r="D14" s="9"/>
      <c r="E14" s="20" t="s">
        <v>105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f t="shared" si="0"/>
        <v>0</v>
      </c>
      <c r="O14" s="19">
        <f>+(+G14*0.05+H14*0.15)+(I14*0.55)+(J14*1.1)+(K14*2)+(L14*2.8)+(M14*3.5)</f>
        <v>0</v>
      </c>
      <c r="P14" s="21">
        <f>+F14*27+G14*370+H14*844+I14*1715+J14*3582+K14*5926+L14*7996+M14*10066</f>
        <v>0</v>
      </c>
      <c r="Q14" s="21"/>
      <c r="R14" s="95"/>
    </row>
    <row r="15" spans="1:18" s="12" customFormat="1" ht="42" customHeight="1" x14ac:dyDescent="0.3">
      <c r="A15" s="11"/>
      <c r="B15" s="7"/>
      <c r="C15" s="8"/>
      <c r="D15" s="9"/>
      <c r="E15" s="20" t="s">
        <v>106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f t="shared" si="0"/>
        <v>0</v>
      </c>
      <c r="O15" s="19">
        <f>+(+G15*0.05+H15*0.15)+(I15*0.55)+(J15*1.1)+(K15*2)+(L15*2.8)+(M15*3.5)</f>
        <v>0</v>
      </c>
      <c r="P15" s="21">
        <f>+F15*27+G15*414+H15*1578+I15*14831+J15*22508+K15*37122+L15*51736+M15*66350</f>
        <v>0</v>
      </c>
      <c r="Q15" s="21"/>
      <c r="R15" s="95"/>
    </row>
    <row r="16" spans="1:18" s="10" customFormat="1" ht="45" customHeight="1" x14ac:dyDescent="0.25">
      <c r="A16" s="11">
        <v>1</v>
      </c>
      <c r="B16" s="13">
        <v>14</v>
      </c>
      <c r="C16" s="13" t="s">
        <v>107</v>
      </c>
      <c r="D16" s="14" t="s">
        <v>108</v>
      </c>
      <c r="E16" s="22" t="s">
        <v>109</v>
      </c>
      <c r="F16" s="23">
        <f t="shared" ref="F16:P16" si="2">SUM(F4:F15)</f>
        <v>0</v>
      </c>
      <c r="G16" s="23">
        <f t="shared" si="2"/>
        <v>1</v>
      </c>
      <c r="H16" s="23">
        <f t="shared" si="2"/>
        <v>1</v>
      </c>
      <c r="I16" s="23">
        <f t="shared" si="2"/>
        <v>0</v>
      </c>
      <c r="J16" s="23">
        <f t="shared" si="2"/>
        <v>1</v>
      </c>
      <c r="K16" s="23">
        <f t="shared" si="2"/>
        <v>0</v>
      </c>
      <c r="L16" s="23">
        <f t="shared" si="2"/>
        <v>0</v>
      </c>
      <c r="M16" s="23">
        <f t="shared" si="2"/>
        <v>0</v>
      </c>
      <c r="N16" s="23">
        <f t="shared" si="2"/>
        <v>3</v>
      </c>
      <c r="O16" s="78">
        <f t="shared" si="2"/>
        <v>1.3</v>
      </c>
      <c r="P16" s="24">
        <f t="shared" si="2"/>
        <v>5135</v>
      </c>
      <c r="Q16" s="24">
        <f>P16*5%</f>
        <v>256.75</v>
      </c>
      <c r="R16" s="80">
        <v>45649</v>
      </c>
    </row>
    <row r="17" spans="1:18" s="10" customFormat="1" ht="38.25" customHeight="1" x14ac:dyDescent="0.25">
      <c r="A17" s="6"/>
      <c r="B17" s="7"/>
      <c r="C17" s="8"/>
      <c r="D17" s="9"/>
      <c r="E17" s="9" t="s">
        <v>95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f t="shared" ref="N17:N28" si="3">SUM(F17:M17)</f>
        <v>0</v>
      </c>
      <c r="O17" s="19">
        <f t="shared" ref="O17:O25" si="4">+(+G17*0.05+H17*0.15)+(I17*0.55)+(J17*1.1)+(K17*2)+(L17*2.8)+(M17*3.5)</f>
        <v>0</v>
      </c>
      <c r="P17" s="6">
        <f>+F17*29+G17*243+H17*1083+I17*4546+J17*9754+K17*19734+L17*34685+M17*66359</f>
        <v>0</v>
      </c>
      <c r="Q17" s="6"/>
      <c r="R17" s="95"/>
    </row>
    <row r="18" spans="1:18" s="10" customFormat="1" ht="38.25" customHeight="1" x14ac:dyDescent="0.25">
      <c r="A18" s="6"/>
      <c r="B18" s="7"/>
      <c r="C18" s="8"/>
      <c r="D18" s="9"/>
      <c r="E18" s="9" t="s">
        <v>96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f t="shared" si="3"/>
        <v>0</v>
      </c>
      <c r="O18" s="19">
        <f t="shared" si="4"/>
        <v>0</v>
      </c>
      <c r="P18" s="6">
        <f>+F18*27+G18*384+H18*1140+I18*2694+J18*5921+K18*11489+L18*14058+M18*17150</f>
        <v>0</v>
      </c>
      <c r="Q18" s="6"/>
      <c r="R18" s="95"/>
    </row>
    <row r="19" spans="1:18" s="10" customFormat="1" ht="38.25" customHeight="1" x14ac:dyDescent="0.25">
      <c r="A19" s="6"/>
      <c r="B19" s="7"/>
      <c r="C19" s="8"/>
      <c r="D19" s="9"/>
      <c r="E19" s="9" t="s">
        <v>97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f t="shared" si="3"/>
        <v>0</v>
      </c>
      <c r="O19" s="19">
        <f t="shared" si="4"/>
        <v>0</v>
      </c>
      <c r="P19" s="6">
        <f>+F19*28+G19*515+H19*1525+I19*3428+J19*7193+K19*11403+L19*17463+M19*27199</f>
        <v>0</v>
      </c>
      <c r="Q19" s="6"/>
      <c r="R19" s="95"/>
    </row>
    <row r="20" spans="1:18" s="10" customFormat="1" ht="38.25" customHeight="1" x14ac:dyDescent="0.25">
      <c r="A20" s="6"/>
      <c r="B20" s="7"/>
      <c r="C20" s="8"/>
      <c r="D20" s="9"/>
      <c r="E20" s="9" t="s">
        <v>98</v>
      </c>
      <c r="F20" s="6">
        <v>0</v>
      </c>
      <c r="G20" s="6">
        <v>0</v>
      </c>
      <c r="H20" s="6">
        <v>0</v>
      </c>
      <c r="I20" s="6">
        <v>1</v>
      </c>
      <c r="J20" s="6">
        <v>0</v>
      </c>
      <c r="K20" s="6">
        <v>0</v>
      </c>
      <c r="L20" s="6">
        <v>0</v>
      </c>
      <c r="M20" s="6">
        <v>0</v>
      </c>
      <c r="N20" s="6">
        <f t="shared" si="3"/>
        <v>1</v>
      </c>
      <c r="O20" s="19">
        <f t="shared" si="4"/>
        <v>0.55000000000000004</v>
      </c>
      <c r="P20" s="6">
        <f>+F20*27+G20*332+H20*866+I20*1926+J20*4331+K20*6568+L20*10058+M20*15666</f>
        <v>1926</v>
      </c>
      <c r="Q20" s="6"/>
      <c r="R20" s="95"/>
    </row>
    <row r="21" spans="1:18" s="10" customFormat="1" ht="38.25" customHeight="1" x14ac:dyDescent="0.25">
      <c r="A21" s="6"/>
      <c r="B21" s="7"/>
      <c r="C21" s="8"/>
      <c r="D21" s="9"/>
      <c r="E21" s="20" t="s">
        <v>99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f t="shared" si="3"/>
        <v>0</v>
      </c>
      <c r="O21" s="19">
        <f t="shared" si="4"/>
        <v>0</v>
      </c>
      <c r="P21" s="6">
        <f>+F21*27+G21*158+H21*709+I21*2410+J21*4258+K21*8017+L21*11904+M21*19348</f>
        <v>0</v>
      </c>
      <c r="Q21" s="6"/>
      <c r="R21" s="95"/>
    </row>
    <row r="22" spans="1:18" s="10" customFormat="1" ht="38.25" customHeight="1" x14ac:dyDescent="0.25">
      <c r="A22" s="6"/>
      <c r="B22" s="7"/>
      <c r="C22" s="8"/>
      <c r="D22" s="9"/>
      <c r="E22" s="9" t="s">
        <v>100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f t="shared" si="3"/>
        <v>0</v>
      </c>
      <c r="O22" s="19">
        <f t="shared" si="4"/>
        <v>0</v>
      </c>
      <c r="P22" s="6">
        <f>+F22*27+G22*168+H22*476+I22*1338+J22*2696+K22*5046+L22*6425+M22*7804</f>
        <v>0</v>
      </c>
      <c r="Q22" s="6"/>
      <c r="R22" s="95"/>
    </row>
    <row r="23" spans="1:18" s="10" customFormat="1" ht="38.25" customHeight="1" x14ac:dyDescent="0.25">
      <c r="A23" s="6"/>
      <c r="B23" s="7"/>
      <c r="C23" s="8"/>
      <c r="D23" s="9"/>
      <c r="E23" s="20" t="s">
        <v>101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f t="shared" si="3"/>
        <v>0</v>
      </c>
      <c r="O23" s="19">
        <f t="shared" si="4"/>
        <v>0</v>
      </c>
      <c r="P23" s="6">
        <f>+F23*27+G23*158+H23*709+I23*2410+J23*4258+K23*8017+L23*11904+M23*19348</f>
        <v>0</v>
      </c>
      <c r="Q23" s="6"/>
      <c r="R23" s="95"/>
    </row>
    <row r="24" spans="1:18" s="10" customFormat="1" ht="38.25" customHeight="1" x14ac:dyDescent="0.25">
      <c r="A24" s="6"/>
      <c r="B24" s="7"/>
      <c r="C24" s="8"/>
      <c r="D24" s="9"/>
      <c r="E24" s="20" t="s">
        <v>102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f t="shared" si="3"/>
        <v>0</v>
      </c>
      <c r="O24" s="19">
        <f t="shared" si="4"/>
        <v>0</v>
      </c>
      <c r="P24" s="21">
        <f>+F24*27+G24*521+H24*1384+I24*2616+J24*5254+K24*7402+L24*9059+M24*10228</f>
        <v>0</v>
      </c>
      <c r="Q24" s="21"/>
      <c r="R24" s="95"/>
    </row>
    <row r="25" spans="1:18" s="10" customFormat="1" ht="38.25" customHeight="1" x14ac:dyDescent="0.25">
      <c r="A25" s="6"/>
      <c r="B25" s="7"/>
      <c r="C25" s="8"/>
      <c r="D25" s="9"/>
      <c r="E25" s="20" t="s">
        <v>103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f t="shared" si="3"/>
        <v>0</v>
      </c>
      <c r="O25" s="19">
        <f t="shared" si="4"/>
        <v>0</v>
      </c>
      <c r="P25" s="21">
        <f>+F25*27+G25*168+H25*847+I25*2832+J25*4372+K25*6182+L25*10783+M25*16068</f>
        <v>0</v>
      </c>
      <c r="Q25" s="21"/>
      <c r="R25" s="95"/>
    </row>
    <row r="26" spans="1:18" s="10" customFormat="1" ht="38.25" customHeight="1" x14ac:dyDescent="0.25">
      <c r="A26" s="6"/>
      <c r="B26" s="7"/>
      <c r="C26" s="8"/>
      <c r="D26" s="9"/>
      <c r="E26" s="20" t="s">
        <v>104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f t="shared" si="3"/>
        <v>0</v>
      </c>
      <c r="O26" s="19">
        <v>0</v>
      </c>
      <c r="P26" s="21">
        <f>+F26*27+G26*902+H26*3163+I26*6863+J26*14891+K26*26400+L26*52800+M26*105600</f>
        <v>0</v>
      </c>
      <c r="Q26" s="21"/>
      <c r="R26" s="95"/>
    </row>
    <row r="27" spans="1:18" s="12" customFormat="1" ht="38.25" customHeight="1" x14ac:dyDescent="0.3">
      <c r="A27" s="6"/>
      <c r="B27" s="7"/>
      <c r="C27" s="8"/>
      <c r="D27" s="9"/>
      <c r="E27" s="20" t="s">
        <v>105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f t="shared" si="3"/>
        <v>0</v>
      </c>
      <c r="O27" s="19">
        <f>+(+G27*0.05+H27*0.15)+(I27*0.55)+(J27*1.1)+(K27*2)+(L27*2.8)+(M27*3.5)</f>
        <v>0</v>
      </c>
      <c r="P27" s="21">
        <f>+F27*27+G27*370+H27*844+I27*1715+J27*3582+K27*5926+L27*7996+M27*10066</f>
        <v>0</v>
      </c>
      <c r="Q27" s="21"/>
      <c r="R27" s="95"/>
    </row>
    <row r="28" spans="1:18" s="10" customFormat="1" ht="48.75" customHeight="1" x14ac:dyDescent="0.25">
      <c r="A28" s="11"/>
      <c r="B28" s="7"/>
      <c r="C28" s="8"/>
      <c r="D28" s="9"/>
      <c r="E28" s="20" t="s">
        <v>106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f t="shared" si="3"/>
        <v>0</v>
      </c>
      <c r="O28" s="19">
        <f>+(+G28*0.05+H28*0.15)+(I28*0.55)+(J28*1.1)+(K28*2)+(L28*2.8)+(M28*3.5)</f>
        <v>0</v>
      </c>
      <c r="P28" s="21">
        <f>+F28*27+G28*414+H28*1578+I28*14831+J28*22508+K28*37122+L28*51736+M28*66350</f>
        <v>0</v>
      </c>
      <c r="Q28" s="21"/>
      <c r="R28" s="81"/>
    </row>
    <row r="29" spans="1:18" s="10" customFormat="1" ht="48" customHeight="1" x14ac:dyDescent="0.25">
      <c r="A29" s="11">
        <v>2</v>
      </c>
      <c r="B29" s="13">
        <v>29</v>
      </c>
      <c r="C29" s="13" t="s">
        <v>110</v>
      </c>
      <c r="D29" s="14" t="s">
        <v>111</v>
      </c>
      <c r="E29" s="22" t="s">
        <v>109</v>
      </c>
      <c r="F29" s="23">
        <f t="shared" ref="F29:P29" si="5">SUM(F17:F28)</f>
        <v>0</v>
      </c>
      <c r="G29" s="23">
        <f t="shared" si="5"/>
        <v>0</v>
      </c>
      <c r="H29" s="23">
        <f t="shared" si="5"/>
        <v>0</v>
      </c>
      <c r="I29" s="23">
        <f t="shared" si="5"/>
        <v>1</v>
      </c>
      <c r="J29" s="23">
        <f t="shared" si="5"/>
        <v>0</v>
      </c>
      <c r="K29" s="23">
        <f t="shared" si="5"/>
        <v>0</v>
      </c>
      <c r="L29" s="23">
        <f t="shared" si="5"/>
        <v>0</v>
      </c>
      <c r="M29" s="23">
        <f t="shared" si="5"/>
        <v>0</v>
      </c>
      <c r="N29" s="23">
        <f t="shared" si="5"/>
        <v>1</v>
      </c>
      <c r="O29" s="78">
        <f t="shared" si="5"/>
        <v>0.55000000000000004</v>
      </c>
      <c r="P29" s="24">
        <f t="shared" si="5"/>
        <v>1926</v>
      </c>
      <c r="Q29" s="24">
        <f>P29*5%</f>
        <v>96.300000000000011</v>
      </c>
      <c r="R29" s="80">
        <v>45649</v>
      </c>
    </row>
    <row r="30" spans="1:18" s="10" customFormat="1" ht="42" customHeight="1" x14ac:dyDescent="0.25">
      <c r="A30" s="6"/>
      <c r="B30" s="7"/>
      <c r="C30" s="8"/>
      <c r="D30" s="9"/>
      <c r="E30" s="9" t="s">
        <v>95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f>SUM(F30:M30)</f>
        <v>0</v>
      </c>
      <c r="O30" s="19">
        <f>+(+G30*0.05+H30*0.15)+(I30*0.55)+(J30*1.1)+(K30*2)+(L30*2.8)+(M30*3.5)</f>
        <v>0</v>
      </c>
      <c r="P30" s="6">
        <f>+F30*29+G30*243+H30*1083+I30*4546+J30*9754+K30*19734+L30*34685+M30*66359</f>
        <v>0</v>
      </c>
      <c r="Q30" s="105"/>
    </row>
    <row r="31" spans="1:18" s="10" customFormat="1" ht="42" customHeight="1" x14ac:dyDescent="0.25">
      <c r="A31" s="6"/>
      <c r="B31" s="7"/>
      <c r="C31" s="8"/>
      <c r="D31" s="9"/>
      <c r="E31" s="9" t="s">
        <v>96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f t="shared" ref="N31:N41" si="6">SUM(F31:M31)</f>
        <v>0</v>
      </c>
      <c r="O31" s="19">
        <f t="shared" ref="O31:O38" si="7">+(+G31*0.05+H31*0.15)+(I31*0.55)+(J31*1.1)+(K31*2)+(L31*2.8)+(M31*3.5)</f>
        <v>0</v>
      </c>
      <c r="P31" s="6">
        <f>+F31*27+G31*384+H31*1140+I31*2694+J31*5921+K31*11489+L31*14058+M31*17150</f>
        <v>0</v>
      </c>
      <c r="Q31" s="6"/>
      <c r="R31" s="95"/>
    </row>
    <row r="32" spans="1:18" s="10" customFormat="1" ht="42" customHeight="1" x14ac:dyDescent="0.25">
      <c r="A32" s="6"/>
      <c r="B32" s="7"/>
      <c r="C32" s="8"/>
      <c r="D32" s="9"/>
      <c r="E32" s="9" t="s">
        <v>97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f t="shared" si="6"/>
        <v>0</v>
      </c>
      <c r="O32" s="19">
        <f t="shared" si="7"/>
        <v>0</v>
      </c>
      <c r="P32" s="6">
        <f>+F32*28+G32*515+H32*1525+I32*3428+J32*7193+K32*11403+L32*17463+M32*27199</f>
        <v>0</v>
      </c>
      <c r="Q32" s="6"/>
      <c r="R32" s="95"/>
    </row>
    <row r="33" spans="1:19" s="10" customFormat="1" ht="42" customHeight="1" x14ac:dyDescent="0.25">
      <c r="A33" s="6"/>
      <c r="B33" s="7"/>
      <c r="C33" s="8"/>
      <c r="D33" s="9"/>
      <c r="E33" s="9" t="s">
        <v>98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f t="shared" si="6"/>
        <v>0</v>
      </c>
      <c r="O33" s="19">
        <f t="shared" si="7"/>
        <v>0</v>
      </c>
      <c r="P33" s="6">
        <f>+F33*27+G33*332+H33*866+I33*1926+J33*4331+K33*6568+L33*10058+M33*15666</f>
        <v>0</v>
      </c>
      <c r="Q33" s="6"/>
      <c r="R33" s="95"/>
    </row>
    <row r="34" spans="1:19" s="10" customFormat="1" ht="42" customHeight="1" x14ac:dyDescent="0.25">
      <c r="A34" s="6"/>
      <c r="B34" s="7"/>
      <c r="C34" s="8"/>
      <c r="D34" s="9"/>
      <c r="E34" s="20" t="s">
        <v>99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f t="shared" si="6"/>
        <v>0</v>
      </c>
      <c r="O34" s="19">
        <f t="shared" si="7"/>
        <v>0</v>
      </c>
      <c r="P34" s="6">
        <f>+F34*27+G34*158+H34*709+I34*2410+J34*4258+K34*8017+L34*11904+M34*19348</f>
        <v>0</v>
      </c>
      <c r="Q34" s="6"/>
      <c r="R34" s="95"/>
    </row>
    <row r="35" spans="1:19" s="10" customFormat="1" ht="42" customHeight="1" x14ac:dyDescent="0.25">
      <c r="A35" s="6"/>
      <c r="B35" s="7"/>
      <c r="C35" s="8"/>
      <c r="D35" s="9"/>
      <c r="E35" s="9" t="s">
        <v>100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f t="shared" si="6"/>
        <v>0</v>
      </c>
      <c r="O35" s="19">
        <f t="shared" si="7"/>
        <v>0</v>
      </c>
      <c r="P35" s="6">
        <f>+F35*27+G35*168+H35*476+I35*1338+J35*2696+K35*5046+L35*6425+M35*7804</f>
        <v>0</v>
      </c>
      <c r="Q35" s="6"/>
      <c r="R35" s="95"/>
    </row>
    <row r="36" spans="1:19" s="10" customFormat="1" ht="42" customHeight="1" x14ac:dyDescent="0.25">
      <c r="A36" s="6"/>
      <c r="B36" s="7"/>
      <c r="C36" s="8"/>
      <c r="D36" s="9"/>
      <c r="E36" s="20" t="s">
        <v>101</v>
      </c>
      <c r="F36" s="6">
        <v>0</v>
      </c>
      <c r="G36" s="6">
        <v>1</v>
      </c>
      <c r="H36" s="6">
        <v>4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f t="shared" si="6"/>
        <v>5</v>
      </c>
      <c r="O36" s="19">
        <f t="shared" si="7"/>
        <v>0.65</v>
      </c>
      <c r="P36" s="6">
        <f>+F36*27+G36*158+H36*709+I36*2410+J36*4258+K36*8017+L36*11904+M36*19348</f>
        <v>2994</v>
      </c>
      <c r="Q36" s="6"/>
      <c r="R36" s="95"/>
    </row>
    <row r="37" spans="1:19" s="10" customFormat="1" ht="42" customHeight="1" x14ac:dyDescent="0.25">
      <c r="A37" s="6"/>
      <c r="B37" s="7"/>
      <c r="C37" s="8"/>
      <c r="D37" s="9"/>
      <c r="E37" s="20" t="s">
        <v>102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f t="shared" si="6"/>
        <v>0</v>
      </c>
      <c r="O37" s="19">
        <f t="shared" si="7"/>
        <v>0</v>
      </c>
      <c r="P37" s="21">
        <f>+F37*27+G37*521+H37*1384+I37*2616+J37*5254+K37*7402+L37*9059+M37*10228</f>
        <v>0</v>
      </c>
      <c r="Q37" s="21"/>
      <c r="R37" s="95"/>
    </row>
    <row r="38" spans="1:19" s="10" customFormat="1" ht="42" customHeight="1" x14ac:dyDescent="0.25">
      <c r="A38" s="6"/>
      <c r="B38" s="7"/>
      <c r="C38" s="8"/>
      <c r="D38" s="9"/>
      <c r="E38" s="20" t="s">
        <v>103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f t="shared" si="6"/>
        <v>0</v>
      </c>
      <c r="O38" s="19">
        <f t="shared" si="7"/>
        <v>0</v>
      </c>
      <c r="P38" s="21">
        <f>+F38*27+G38*168+H38*847+I38*2832+J38*4372+K38*6182+L38*10783+M38*16068</f>
        <v>0</v>
      </c>
      <c r="Q38" s="21"/>
      <c r="R38" s="95"/>
    </row>
    <row r="39" spans="1:19" s="10" customFormat="1" ht="42" customHeight="1" x14ac:dyDescent="0.25">
      <c r="A39" s="6"/>
      <c r="B39" s="7"/>
      <c r="C39" s="8"/>
      <c r="D39" s="9"/>
      <c r="E39" s="20" t="s">
        <v>104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f t="shared" si="6"/>
        <v>0</v>
      </c>
      <c r="O39" s="19">
        <v>0</v>
      </c>
      <c r="P39" s="21">
        <f>+F39*27+G39*902+H39*3163+I39*6863+J39*14891+K39*26400+L39*52800+M39*105600</f>
        <v>0</v>
      </c>
      <c r="Q39" s="21"/>
      <c r="R39" s="95"/>
    </row>
    <row r="40" spans="1:19" s="12" customFormat="1" ht="42" customHeight="1" x14ac:dyDescent="0.3">
      <c r="A40" s="6"/>
      <c r="B40" s="7"/>
      <c r="C40" s="8"/>
      <c r="D40" s="9"/>
      <c r="E40" s="20" t="s">
        <v>105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f t="shared" si="6"/>
        <v>0</v>
      </c>
      <c r="O40" s="19">
        <f t="shared" ref="O40:O41" si="8">+(+G40*0.05+H40*0.15)+(I40*0.55)+(J40*1.1)+(K40*2)+(L40*2.8)+(M40*3.5)</f>
        <v>0</v>
      </c>
      <c r="P40" s="21">
        <f>+F40*27+G40*370+H40*844+I40*1715+J40*3582+K40*5926+L40*7996+M40*10066</f>
        <v>0</v>
      </c>
      <c r="Q40" s="21"/>
      <c r="R40" s="95"/>
    </row>
    <row r="41" spans="1:19" s="16" customFormat="1" ht="42" customHeight="1" x14ac:dyDescent="0.25">
      <c r="A41" s="11"/>
      <c r="B41" s="7"/>
      <c r="C41" s="8"/>
      <c r="D41" s="9"/>
      <c r="E41" s="20" t="s">
        <v>106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f t="shared" si="6"/>
        <v>0</v>
      </c>
      <c r="O41" s="19">
        <f t="shared" si="8"/>
        <v>0</v>
      </c>
      <c r="P41" s="21">
        <f>+F41*27+G41*414+H41*1578+I41*14831+J41*22508+K41*37122+L41*51736+M41*66350</f>
        <v>0</v>
      </c>
      <c r="Q41" s="21"/>
      <c r="R41" s="95"/>
      <c r="S41" s="15"/>
    </row>
    <row r="42" spans="1:19" s="25" customFormat="1" ht="51.75" customHeight="1" x14ac:dyDescent="0.25">
      <c r="A42" s="11">
        <v>3</v>
      </c>
      <c r="B42" s="13">
        <v>30</v>
      </c>
      <c r="C42" s="13" t="s">
        <v>112</v>
      </c>
      <c r="D42" s="14" t="s">
        <v>113</v>
      </c>
      <c r="E42" s="22" t="s">
        <v>109</v>
      </c>
      <c r="F42" s="23">
        <f t="shared" ref="F42:P42" si="9">SUM(F30:F41)</f>
        <v>0</v>
      </c>
      <c r="G42" s="23">
        <f t="shared" si="9"/>
        <v>1</v>
      </c>
      <c r="H42" s="23">
        <f t="shared" si="9"/>
        <v>4</v>
      </c>
      <c r="I42" s="23">
        <f t="shared" si="9"/>
        <v>0</v>
      </c>
      <c r="J42" s="23">
        <f t="shared" si="9"/>
        <v>0</v>
      </c>
      <c r="K42" s="23">
        <f t="shared" si="9"/>
        <v>0</v>
      </c>
      <c r="L42" s="23">
        <f t="shared" si="9"/>
        <v>0</v>
      </c>
      <c r="M42" s="23">
        <f t="shared" si="9"/>
        <v>0</v>
      </c>
      <c r="N42" s="23">
        <f t="shared" si="9"/>
        <v>5</v>
      </c>
      <c r="O42" s="78">
        <f t="shared" si="9"/>
        <v>0.65</v>
      </c>
      <c r="P42" s="24">
        <f t="shared" si="9"/>
        <v>2994</v>
      </c>
      <c r="Q42" s="24">
        <f>P42*5%</f>
        <v>149.70000000000002</v>
      </c>
      <c r="R42" s="80">
        <v>45649</v>
      </c>
    </row>
    <row r="43" spans="1:19" s="25" customFormat="1" ht="44.25" customHeight="1" x14ac:dyDescent="0.25">
      <c r="A43" s="6"/>
      <c r="B43" s="7"/>
      <c r="C43" s="8"/>
      <c r="D43" s="9"/>
      <c r="E43" s="9" t="s">
        <v>95</v>
      </c>
      <c r="F43" s="6">
        <v>0</v>
      </c>
      <c r="G43" s="6">
        <v>0</v>
      </c>
      <c r="H43" s="6">
        <v>0</v>
      </c>
      <c r="I43" s="6">
        <v>1</v>
      </c>
      <c r="J43" s="6">
        <v>0</v>
      </c>
      <c r="K43" s="6">
        <v>0</v>
      </c>
      <c r="L43" s="6">
        <v>0</v>
      </c>
      <c r="M43" s="6">
        <v>0</v>
      </c>
      <c r="N43" s="6">
        <f>SUM(F43:M43)</f>
        <v>1</v>
      </c>
      <c r="O43" s="19">
        <f>+(+G43*0.05+H43*0.15)+(I43*0.55)+(J43*1.1)+(K43*2)+(L43*2.8)+(M43*3.5)</f>
        <v>0.55000000000000004</v>
      </c>
      <c r="P43" s="6">
        <f>+F43*29+G43*243+H43*1083+I43*4546+J43*9754+K43*19734+L43*34685+M43*66359</f>
        <v>4546</v>
      </c>
      <c r="Q43" s="105"/>
    </row>
    <row r="44" spans="1:19" s="25" customFormat="1" ht="44.25" customHeight="1" x14ac:dyDescent="0.25">
      <c r="A44" s="6"/>
      <c r="B44" s="7"/>
      <c r="C44" s="8"/>
      <c r="D44" s="9"/>
      <c r="E44" s="9" t="s">
        <v>96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f t="shared" ref="N44:N54" si="10">SUM(F44:M44)</f>
        <v>0</v>
      </c>
      <c r="O44" s="19">
        <f t="shared" ref="O44:O51" si="11">+(+G44*0.05+H44*0.15)+(I44*0.55)+(J44*1.1)+(K44*2)+(L44*2.8)+(M44*3.5)</f>
        <v>0</v>
      </c>
      <c r="P44" s="6">
        <f>+F44*27+G44*384+H44*1140+I44*2694+J44*5921+K44*11489+L44*14058+M44*17150</f>
        <v>0</v>
      </c>
      <c r="Q44" s="6"/>
      <c r="R44" s="81"/>
    </row>
    <row r="45" spans="1:19" s="25" customFormat="1" ht="44.25" customHeight="1" x14ac:dyDescent="0.25">
      <c r="A45" s="6"/>
      <c r="B45" s="7"/>
      <c r="C45" s="8"/>
      <c r="D45" s="9"/>
      <c r="E45" s="9" t="s">
        <v>97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f t="shared" si="10"/>
        <v>0</v>
      </c>
      <c r="O45" s="19">
        <f t="shared" si="11"/>
        <v>0</v>
      </c>
      <c r="P45" s="6">
        <f>+F45*28+G45*515+H45*1525+I45*3428+J45*7193+K45*11403+L45*17463+M45*27199</f>
        <v>0</v>
      </c>
      <c r="Q45" s="6"/>
      <c r="R45" s="81"/>
    </row>
    <row r="46" spans="1:19" s="25" customFormat="1" ht="44.25" customHeight="1" x14ac:dyDescent="0.25">
      <c r="A46" s="6"/>
      <c r="B46" s="7"/>
      <c r="C46" s="8"/>
      <c r="D46" s="9"/>
      <c r="E46" s="9" t="s">
        <v>98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f t="shared" si="10"/>
        <v>0</v>
      </c>
      <c r="O46" s="19">
        <f t="shared" si="11"/>
        <v>0</v>
      </c>
      <c r="P46" s="6">
        <f>+F46*27+G46*332+H46*866+I46*1926+J46*4331+K46*6568+L46*10058+M46*15666</f>
        <v>0</v>
      </c>
      <c r="Q46" s="6"/>
      <c r="R46" s="81"/>
    </row>
    <row r="47" spans="1:19" s="25" customFormat="1" ht="44.25" customHeight="1" x14ac:dyDescent="0.25">
      <c r="A47" s="6"/>
      <c r="B47" s="7"/>
      <c r="C47" s="8"/>
      <c r="D47" s="9"/>
      <c r="E47" s="20" t="s">
        <v>99</v>
      </c>
      <c r="F47" s="6">
        <v>0</v>
      </c>
      <c r="G47" s="6">
        <v>9</v>
      </c>
      <c r="H47" s="6">
        <v>9</v>
      </c>
      <c r="I47" s="6">
        <v>4</v>
      </c>
      <c r="J47" s="6">
        <v>0</v>
      </c>
      <c r="K47" s="6">
        <v>0</v>
      </c>
      <c r="L47" s="6">
        <v>0</v>
      </c>
      <c r="M47" s="6">
        <v>0</v>
      </c>
      <c r="N47" s="6">
        <f t="shared" si="10"/>
        <v>22</v>
      </c>
      <c r="O47" s="19">
        <f t="shared" si="11"/>
        <v>4</v>
      </c>
      <c r="P47" s="6">
        <f>+F47*27+G47*158+H47*709+I47*2410+J47*4258+K47*8017+L47*11904+M47*19348</f>
        <v>17443</v>
      </c>
      <c r="Q47" s="6"/>
      <c r="R47" s="81"/>
    </row>
    <row r="48" spans="1:19" s="25" customFormat="1" ht="44.25" customHeight="1" x14ac:dyDescent="0.25">
      <c r="A48" s="6"/>
      <c r="B48" s="7"/>
      <c r="C48" s="8"/>
      <c r="D48" s="9"/>
      <c r="E48" s="9" t="s">
        <v>100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f t="shared" si="10"/>
        <v>0</v>
      </c>
      <c r="O48" s="19">
        <f t="shared" si="11"/>
        <v>0</v>
      </c>
      <c r="P48" s="6">
        <f>+F48*27+G48*168+H48*476+I48*1338+J48*2696+K48*5046+L48*6425+M48*7804</f>
        <v>0</v>
      </c>
      <c r="Q48" s="6"/>
      <c r="R48" s="81"/>
    </row>
    <row r="49" spans="1:18" s="25" customFormat="1" ht="44.25" customHeight="1" x14ac:dyDescent="0.25">
      <c r="A49" s="6"/>
      <c r="B49" s="7"/>
      <c r="C49" s="8"/>
      <c r="D49" s="9"/>
      <c r="E49" s="20" t="s">
        <v>101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f t="shared" si="10"/>
        <v>0</v>
      </c>
      <c r="O49" s="19">
        <f t="shared" si="11"/>
        <v>0</v>
      </c>
      <c r="P49" s="6">
        <f>+F49*27+G49*158+H49*709+I49*2410+J49*4258+K49*8017+L49*11904+M49*19348</f>
        <v>0</v>
      </c>
      <c r="Q49" s="6"/>
      <c r="R49" s="81"/>
    </row>
    <row r="50" spans="1:18" s="25" customFormat="1" ht="44.25" customHeight="1" x14ac:dyDescent="0.25">
      <c r="A50" s="6"/>
      <c r="B50" s="7"/>
      <c r="C50" s="8"/>
      <c r="D50" s="9"/>
      <c r="E50" s="20" t="s">
        <v>102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f t="shared" si="10"/>
        <v>0</v>
      </c>
      <c r="O50" s="19">
        <f t="shared" si="11"/>
        <v>0</v>
      </c>
      <c r="P50" s="21">
        <f>+F50*27+G50*521+H50*1384+I50*2616+J50*5254+K50*7402+L50*9059+M50*10228</f>
        <v>0</v>
      </c>
      <c r="Q50" s="21"/>
      <c r="R50" s="81"/>
    </row>
    <row r="51" spans="1:18" s="25" customFormat="1" ht="44.25" customHeight="1" x14ac:dyDescent="0.25">
      <c r="A51" s="6"/>
      <c r="B51" s="7"/>
      <c r="C51" s="8"/>
      <c r="D51" s="9"/>
      <c r="E51" s="20" t="s">
        <v>103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f t="shared" si="10"/>
        <v>0</v>
      </c>
      <c r="O51" s="19">
        <f t="shared" si="11"/>
        <v>0</v>
      </c>
      <c r="P51" s="21">
        <f>+F51*27+G51*168+H51*847+I51*2832+J51*4372+K51*6182+L51*10783+M51*16068</f>
        <v>0</v>
      </c>
      <c r="Q51" s="21"/>
      <c r="R51" s="81"/>
    </row>
    <row r="52" spans="1:18" s="25" customFormat="1" ht="44.25" customHeight="1" x14ac:dyDescent="0.25">
      <c r="A52" s="6"/>
      <c r="B52" s="7"/>
      <c r="C52" s="8"/>
      <c r="D52" s="9"/>
      <c r="E52" s="20" t="s">
        <v>104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f t="shared" si="10"/>
        <v>0</v>
      </c>
      <c r="O52" s="19">
        <v>0</v>
      </c>
      <c r="P52" s="21">
        <f>+F52*27+G52*902+H52*3163+I52*6863+J52*14891+K52*26400+L52*52800+M52*105600</f>
        <v>0</v>
      </c>
      <c r="Q52" s="21"/>
      <c r="R52" s="81"/>
    </row>
    <row r="53" spans="1:18" s="25" customFormat="1" ht="44.25" customHeight="1" x14ac:dyDescent="0.25">
      <c r="A53" s="6"/>
      <c r="B53" s="7"/>
      <c r="C53" s="8"/>
      <c r="D53" s="9"/>
      <c r="E53" s="20" t="s">
        <v>105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f t="shared" si="10"/>
        <v>0</v>
      </c>
      <c r="O53" s="19">
        <f t="shared" ref="O53:O54" si="12">+(+G53*0.05+H53*0.15)+(I53*0.55)+(J53*1.1)+(K53*2)+(L53*2.8)+(M53*3.5)</f>
        <v>0</v>
      </c>
      <c r="P53" s="21">
        <f>+F53*27+G53*370+H53*844+I53*1715+J53*3582+K53*5926+L53*7996+M53*10066</f>
        <v>0</v>
      </c>
      <c r="Q53" s="21"/>
      <c r="R53" s="81"/>
    </row>
    <row r="54" spans="1:18" s="26" customFormat="1" ht="44.25" customHeight="1" x14ac:dyDescent="0.25">
      <c r="A54" s="11"/>
      <c r="B54" s="7"/>
      <c r="C54" s="8"/>
      <c r="D54" s="9"/>
      <c r="E54" s="20" t="s">
        <v>106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f t="shared" si="10"/>
        <v>0</v>
      </c>
      <c r="O54" s="19">
        <f t="shared" si="12"/>
        <v>0</v>
      </c>
      <c r="P54" s="21">
        <f>+F54*27+G54*414+H54*1578+I54*14831+J54*22508+K54*37122+L54*51736+M54*66350</f>
        <v>0</v>
      </c>
      <c r="Q54" s="21"/>
      <c r="R54" s="81"/>
    </row>
    <row r="55" spans="1:18" s="25" customFormat="1" ht="53.25" customHeight="1" x14ac:dyDescent="0.25">
      <c r="A55" s="11">
        <v>4</v>
      </c>
      <c r="B55" s="13">
        <v>34</v>
      </c>
      <c r="C55" s="13" t="s">
        <v>114</v>
      </c>
      <c r="D55" s="14" t="s">
        <v>115</v>
      </c>
      <c r="E55" s="22" t="s">
        <v>109</v>
      </c>
      <c r="F55" s="23">
        <f t="shared" ref="F55:P55" si="13">SUM(F43:F54)</f>
        <v>0</v>
      </c>
      <c r="G55" s="23">
        <f t="shared" si="13"/>
        <v>9</v>
      </c>
      <c r="H55" s="23">
        <f t="shared" si="13"/>
        <v>9</v>
      </c>
      <c r="I55" s="23">
        <f t="shared" si="13"/>
        <v>5</v>
      </c>
      <c r="J55" s="23">
        <f t="shared" si="13"/>
        <v>0</v>
      </c>
      <c r="K55" s="23">
        <f t="shared" si="13"/>
        <v>0</v>
      </c>
      <c r="L55" s="23">
        <f t="shared" si="13"/>
        <v>0</v>
      </c>
      <c r="M55" s="23">
        <f t="shared" si="13"/>
        <v>0</v>
      </c>
      <c r="N55" s="23">
        <f t="shared" si="13"/>
        <v>23</v>
      </c>
      <c r="O55" s="78">
        <f t="shared" si="13"/>
        <v>4.55</v>
      </c>
      <c r="P55" s="24">
        <f t="shared" si="13"/>
        <v>21989</v>
      </c>
      <c r="Q55" s="24">
        <f>P55*5%</f>
        <v>1099.45</v>
      </c>
      <c r="R55" s="80">
        <v>45649</v>
      </c>
    </row>
    <row r="56" spans="1:18" s="25" customFormat="1" ht="43.5" customHeight="1" x14ac:dyDescent="0.25">
      <c r="A56" s="6"/>
      <c r="B56" s="7"/>
      <c r="C56" s="8"/>
      <c r="D56" s="9"/>
      <c r="E56" s="9" t="s">
        <v>95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1</v>
      </c>
      <c r="M56" s="6">
        <v>0</v>
      </c>
      <c r="N56" s="45">
        <f t="shared" ref="N56:N67" si="14">SUM(F56:M56)</f>
        <v>1</v>
      </c>
      <c r="O56" s="19">
        <f t="shared" ref="O56:O67" si="15">+(F56*0.02+G56*0.05+H56*0.15)+(I56*0.55)+(J56*1.1)+(K56*2)+(L56*2.8)+(M56*3.5)</f>
        <v>2.8</v>
      </c>
      <c r="P56" s="6">
        <f>+F56*29+G56*243+H56*1083+I56*4546+J56*9754+K56*19734+L56*34685+M56*66359</f>
        <v>34685</v>
      </c>
      <c r="Q56" s="105"/>
    </row>
    <row r="57" spans="1:18" s="25" customFormat="1" ht="43.5" customHeight="1" x14ac:dyDescent="0.25">
      <c r="A57" s="6"/>
      <c r="B57" s="7"/>
      <c r="C57" s="8"/>
      <c r="D57" s="9"/>
      <c r="E57" s="9" t="s">
        <v>96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45">
        <f t="shared" si="14"/>
        <v>0</v>
      </c>
      <c r="O57" s="19">
        <f t="shared" si="15"/>
        <v>0</v>
      </c>
      <c r="P57" s="6">
        <f>+F57*27+G57*384+H57*1140+I57*2694+J57*5921+K57*11489+L57*14058+M57*17150</f>
        <v>0</v>
      </c>
      <c r="Q57" s="106"/>
      <c r="R57" s="97"/>
    </row>
    <row r="58" spans="1:18" s="25" customFormat="1" ht="43.5" customHeight="1" x14ac:dyDescent="0.25">
      <c r="A58" s="6"/>
      <c r="B58" s="7"/>
      <c r="C58" s="8"/>
      <c r="D58" s="9"/>
      <c r="E58" s="9" t="s">
        <v>97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45">
        <f t="shared" si="14"/>
        <v>0</v>
      </c>
      <c r="O58" s="19">
        <f t="shared" si="15"/>
        <v>0</v>
      </c>
      <c r="P58" s="6">
        <f>+F58*28+G58*515+H58*1525+I58*3428+J58*7193+K58*11403+L58*17463+M58*27199</f>
        <v>0</v>
      </c>
      <c r="Q58" s="106"/>
      <c r="R58" s="97"/>
    </row>
    <row r="59" spans="1:18" s="25" customFormat="1" ht="43.5" customHeight="1" x14ac:dyDescent="0.25">
      <c r="A59" s="6"/>
      <c r="B59" s="7"/>
      <c r="C59" s="8"/>
      <c r="D59" s="9"/>
      <c r="E59" s="9" t="s">
        <v>98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45">
        <f t="shared" si="14"/>
        <v>0</v>
      </c>
      <c r="O59" s="19">
        <f t="shared" si="15"/>
        <v>0</v>
      </c>
      <c r="P59" s="6">
        <f>+F59*27+G59*332+H59*866+I59*1926+J59*4331+K59*6568+L59*10058+M59*15666</f>
        <v>0</v>
      </c>
      <c r="Q59" s="106"/>
      <c r="R59" s="97"/>
    </row>
    <row r="60" spans="1:18" s="25" customFormat="1" ht="43.5" customHeight="1" x14ac:dyDescent="0.25">
      <c r="A60" s="6"/>
      <c r="B60" s="7"/>
      <c r="C60" s="8"/>
      <c r="D60" s="9"/>
      <c r="E60" s="20" t="s">
        <v>99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45">
        <f t="shared" si="14"/>
        <v>0</v>
      </c>
      <c r="O60" s="19">
        <f t="shared" si="15"/>
        <v>0</v>
      </c>
      <c r="P60" s="6">
        <f>+F60*27+G60*158+H60*709+I60*2410+J60*4258+K60*8017+L60*11904+M60*19348</f>
        <v>0</v>
      </c>
      <c r="Q60" s="106"/>
      <c r="R60" s="97"/>
    </row>
    <row r="61" spans="1:18" s="25" customFormat="1" ht="43.5" customHeight="1" x14ac:dyDescent="0.25">
      <c r="A61" s="6"/>
      <c r="B61" s="7"/>
      <c r="C61" s="8"/>
      <c r="D61" s="9"/>
      <c r="E61" s="9" t="s">
        <v>100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45">
        <f t="shared" si="14"/>
        <v>0</v>
      </c>
      <c r="O61" s="19">
        <f t="shared" si="15"/>
        <v>0</v>
      </c>
      <c r="P61" s="6">
        <f>+F61*27+G61*168+H61*476+I61*1338+J61*2696+K61*5046+L61*6425+M61*7804</f>
        <v>0</v>
      </c>
      <c r="Q61" s="106"/>
      <c r="R61" s="97"/>
    </row>
    <row r="62" spans="1:18" s="25" customFormat="1" ht="43.5" customHeight="1" x14ac:dyDescent="0.25">
      <c r="A62" s="6"/>
      <c r="B62" s="7"/>
      <c r="C62" s="8"/>
      <c r="D62" s="9"/>
      <c r="E62" s="20" t="s">
        <v>101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45">
        <f t="shared" si="14"/>
        <v>0</v>
      </c>
      <c r="O62" s="19">
        <f t="shared" si="15"/>
        <v>0</v>
      </c>
      <c r="P62" s="6">
        <f>+F62*27+G62*158+H62*709+I62*2410+J62*4258+K62*8017+L62*11904+M62*19348</f>
        <v>0</v>
      </c>
      <c r="Q62" s="106"/>
      <c r="R62" s="97"/>
    </row>
    <row r="63" spans="1:18" s="25" customFormat="1" ht="43.5" customHeight="1" x14ac:dyDescent="0.25">
      <c r="A63" s="6"/>
      <c r="B63" s="7"/>
      <c r="C63" s="8"/>
      <c r="D63" s="9"/>
      <c r="E63" s="20" t="s">
        <v>102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45">
        <f t="shared" si="14"/>
        <v>0</v>
      </c>
      <c r="O63" s="19">
        <f t="shared" si="15"/>
        <v>0</v>
      </c>
      <c r="P63" s="21">
        <f>+F63*27+G63*521+H63*1384+I63*2616+J63*5254+K63*7402+L63*9059+M63*10228</f>
        <v>0</v>
      </c>
      <c r="Q63" s="107"/>
      <c r="R63" s="97"/>
    </row>
    <row r="64" spans="1:18" s="25" customFormat="1" ht="43.5" customHeight="1" x14ac:dyDescent="0.25">
      <c r="A64" s="6"/>
      <c r="B64" s="7"/>
      <c r="C64" s="8"/>
      <c r="D64" s="9"/>
      <c r="E64" s="20" t="s">
        <v>103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45">
        <f t="shared" si="14"/>
        <v>0</v>
      </c>
      <c r="O64" s="19">
        <f t="shared" si="15"/>
        <v>0</v>
      </c>
      <c r="P64" s="21">
        <f>+F64*27+G64*168+H64*847+I64*2832+J64*4372+K64*6182+L64*10783+M64*16068</f>
        <v>0</v>
      </c>
      <c r="Q64" s="107"/>
      <c r="R64" s="97"/>
    </row>
    <row r="65" spans="1:18" s="25" customFormat="1" ht="43.5" customHeight="1" x14ac:dyDescent="0.25">
      <c r="A65" s="6"/>
      <c r="B65" s="7"/>
      <c r="C65" s="8"/>
      <c r="D65" s="9"/>
      <c r="E65" s="20" t="s">
        <v>104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45">
        <f t="shared" si="14"/>
        <v>0</v>
      </c>
      <c r="O65" s="19">
        <f t="shared" si="15"/>
        <v>0</v>
      </c>
      <c r="P65" s="21">
        <f>+F65*27+G65*902+H65*3163+I65*6863+J65*14891+K65*26400+L65*52800+M65*105600</f>
        <v>0</v>
      </c>
      <c r="Q65" s="107"/>
      <c r="R65" s="97"/>
    </row>
    <row r="66" spans="1:18" s="25" customFormat="1" ht="43.5" customHeight="1" x14ac:dyDescent="0.25">
      <c r="A66" s="6"/>
      <c r="B66" s="7"/>
      <c r="C66" s="8"/>
      <c r="D66" s="9"/>
      <c r="E66" s="20" t="s">
        <v>105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45">
        <f t="shared" si="14"/>
        <v>0</v>
      </c>
      <c r="O66" s="19">
        <f t="shared" si="15"/>
        <v>0</v>
      </c>
      <c r="P66" s="21">
        <f>+F66*27+G66*370+H66*844+I66*1715+J66*3582+K66*5926+L66*7996+M66*10066</f>
        <v>0</v>
      </c>
      <c r="Q66" s="107"/>
      <c r="R66" s="97"/>
    </row>
    <row r="67" spans="1:18" s="26" customFormat="1" ht="43.5" customHeight="1" x14ac:dyDescent="0.25">
      <c r="A67" s="11"/>
      <c r="B67" s="7"/>
      <c r="C67" s="8"/>
      <c r="D67" s="9"/>
      <c r="E67" s="20" t="s">
        <v>106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45">
        <f t="shared" si="14"/>
        <v>0</v>
      </c>
      <c r="O67" s="19">
        <f t="shared" si="15"/>
        <v>0</v>
      </c>
      <c r="P67" s="21">
        <f>+F67*27+G67*414+H67*1578+I67*14831+J67*22508+K67*37122+L67*51736+M67*66350</f>
        <v>0</v>
      </c>
      <c r="Q67" s="107"/>
      <c r="R67" s="97"/>
    </row>
    <row r="68" spans="1:18" s="26" customFormat="1" ht="72" customHeight="1" x14ac:dyDescent="0.25">
      <c r="A68" s="11">
        <v>5</v>
      </c>
      <c r="B68" s="13">
        <v>101</v>
      </c>
      <c r="C68" s="13" t="s">
        <v>117</v>
      </c>
      <c r="D68" s="14" t="s">
        <v>118</v>
      </c>
      <c r="E68" s="82" t="s">
        <v>109</v>
      </c>
      <c r="F68" s="23">
        <f t="shared" ref="F68:P68" si="16">SUM(F56:F67)</f>
        <v>0</v>
      </c>
      <c r="G68" s="23">
        <f t="shared" si="16"/>
        <v>0</v>
      </c>
      <c r="H68" s="23">
        <f t="shared" si="16"/>
        <v>0</v>
      </c>
      <c r="I68" s="23">
        <f t="shared" si="16"/>
        <v>0</v>
      </c>
      <c r="J68" s="23">
        <f t="shared" si="16"/>
        <v>0</v>
      </c>
      <c r="K68" s="23">
        <f t="shared" si="16"/>
        <v>0</v>
      </c>
      <c r="L68" s="23">
        <f t="shared" si="16"/>
        <v>1</v>
      </c>
      <c r="M68" s="23">
        <f t="shared" si="16"/>
        <v>0</v>
      </c>
      <c r="N68" s="23">
        <f t="shared" si="16"/>
        <v>1</v>
      </c>
      <c r="O68" s="78">
        <f t="shared" si="16"/>
        <v>2.8</v>
      </c>
      <c r="P68" s="24">
        <f t="shared" si="16"/>
        <v>34685</v>
      </c>
      <c r="Q68" s="24">
        <f>P68*5%</f>
        <v>1734.25</v>
      </c>
      <c r="R68" s="96" t="s">
        <v>116</v>
      </c>
    </row>
    <row r="69" spans="1:18" ht="42" customHeight="1" x14ac:dyDescent="0.25">
      <c r="A69" s="6"/>
      <c r="B69" s="7"/>
      <c r="C69" s="8"/>
      <c r="D69" s="9"/>
      <c r="E69" s="9" t="s">
        <v>95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f t="shared" ref="N69:N84" si="17">SUM(F69:M69)</f>
        <v>0</v>
      </c>
      <c r="O69" s="19">
        <f t="shared" ref="O69:O80" si="18">+(+F69*0.02+G69*0.05+H69*0.15)+(I69*0.55)+(J69*1.1)+(K69*2)+(L69*2.8)+(M69*3.5)</f>
        <v>0</v>
      </c>
      <c r="P69" s="6">
        <f>+F69*29+G69*243+H69*1083+I69*4546+J69*9754+K69*19734+L69*34685+M69*66359</f>
        <v>0</v>
      </c>
      <c r="Q69" s="6"/>
      <c r="R69" s="84"/>
    </row>
    <row r="70" spans="1:18" ht="42" customHeight="1" x14ac:dyDescent="0.25">
      <c r="A70" s="6"/>
      <c r="B70" s="7"/>
      <c r="C70" s="8"/>
      <c r="D70" s="9"/>
      <c r="E70" s="9" t="s">
        <v>96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f t="shared" si="17"/>
        <v>0</v>
      </c>
      <c r="O70" s="19">
        <f t="shared" si="18"/>
        <v>0</v>
      </c>
      <c r="P70" s="6">
        <f>+F70*27+G70*384+H70*1140+I70*2694+J70*5921+K70*11489+L70*14058+M70*17150</f>
        <v>0</v>
      </c>
      <c r="Q70" s="6"/>
      <c r="R70" s="84"/>
    </row>
    <row r="71" spans="1:18" ht="42" customHeight="1" x14ac:dyDescent="0.25">
      <c r="A71" s="6"/>
      <c r="B71" s="7"/>
      <c r="C71" s="8"/>
      <c r="D71" s="9"/>
      <c r="E71" s="9" t="s">
        <v>97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19">
        <f t="shared" si="18"/>
        <v>0</v>
      </c>
      <c r="P71" s="6">
        <f>+F71*28+G71*515+H71*1525+I71*3428+J71*7193+K71*11403+L71*17463+M71*27199</f>
        <v>0</v>
      </c>
      <c r="Q71" s="6"/>
      <c r="R71" s="84"/>
    </row>
    <row r="72" spans="1:18" ht="42" customHeight="1" x14ac:dyDescent="0.25">
      <c r="A72" s="6"/>
      <c r="B72" s="7"/>
      <c r="C72" s="8"/>
      <c r="D72" s="9"/>
      <c r="E72" s="9" t="s">
        <v>98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f t="shared" si="17"/>
        <v>0</v>
      </c>
      <c r="O72" s="19">
        <f t="shared" si="18"/>
        <v>0</v>
      </c>
      <c r="P72" s="6">
        <f>+F72*27+G72*332+H72*866+I72*1926+J72*4331+K72*6568+L72*10058+M72*15666</f>
        <v>0</v>
      </c>
      <c r="Q72" s="6"/>
      <c r="R72" s="84"/>
    </row>
    <row r="73" spans="1:18" ht="42" customHeight="1" x14ac:dyDescent="0.25">
      <c r="A73" s="6"/>
      <c r="B73" s="7"/>
      <c r="C73" s="8"/>
      <c r="D73" s="9"/>
      <c r="E73" s="9" t="s">
        <v>100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f>SUM(F73:M73)</f>
        <v>0</v>
      </c>
      <c r="O73" s="19">
        <f>+(+F73*0.02+G73*0.05+H73*0.15)+(I73*0.55)+(J73*1.1)+(K73*2)+(L73*2.8)+(M73*3.5)</f>
        <v>0</v>
      </c>
      <c r="P73" s="6">
        <f>+F73*27+G73*168+H73*476+I73*1338+J73*2696+K73*5046+L73*6425+M73*7804</f>
        <v>0</v>
      </c>
      <c r="Q73" s="6"/>
      <c r="R73" s="84"/>
    </row>
    <row r="74" spans="1:18" ht="42" customHeight="1" x14ac:dyDescent="0.25">
      <c r="A74" s="6"/>
      <c r="B74" s="7"/>
      <c r="C74" s="8"/>
      <c r="D74" s="9"/>
      <c r="E74" s="20" t="s">
        <v>99</v>
      </c>
      <c r="F74" s="6">
        <v>0</v>
      </c>
      <c r="G74" s="6">
        <v>0</v>
      </c>
      <c r="H74" s="6">
        <v>1</v>
      </c>
      <c r="I74" s="6">
        <v>1</v>
      </c>
      <c r="J74" s="6">
        <v>3</v>
      </c>
      <c r="K74" s="6">
        <v>0</v>
      </c>
      <c r="L74" s="6">
        <v>0</v>
      </c>
      <c r="M74" s="6">
        <v>0</v>
      </c>
      <c r="N74" s="6">
        <f t="shared" si="17"/>
        <v>5</v>
      </c>
      <c r="O74" s="19">
        <f t="shared" si="18"/>
        <v>4</v>
      </c>
      <c r="P74" s="6">
        <f>+F74*27+G74*158+H74*709+I74*2410+J74*4258+K74*8017+L74*11904+M74*19348</f>
        <v>15893</v>
      </c>
      <c r="Q74" s="6"/>
      <c r="R74" s="84"/>
    </row>
    <row r="75" spans="1:18" ht="42" customHeight="1" x14ac:dyDescent="0.25">
      <c r="A75" s="6"/>
      <c r="B75" s="7"/>
      <c r="C75" s="8"/>
      <c r="D75" s="9"/>
      <c r="E75" s="20" t="s">
        <v>101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f t="shared" si="17"/>
        <v>0</v>
      </c>
      <c r="O75" s="19">
        <f t="shared" si="18"/>
        <v>0</v>
      </c>
      <c r="P75" s="6">
        <f>+F75*27+G75*158+H75*709+I75*2410+J75*4258+K75*8017+L75*11904+M75*19348</f>
        <v>0</v>
      </c>
      <c r="Q75" s="6"/>
      <c r="R75" s="84"/>
    </row>
    <row r="76" spans="1:18" ht="42" customHeight="1" x14ac:dyDescent="0.25">
      <c r="A76" s="6"/>
      <c r="B76" s="7"/>
      <c r="C76" s="8"/>
      <c r="D76" s="9"/>
      <c r="E76" s="20" t="s">
        <v>102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f t="shared" si="17"/>
        <v>0</v>
      </c>
      <c r="O76" s="19">
        <f t="shared" si="18"/>
        <v>0</v>
      </c>
      <c r="P76" s="21">
        <f>+F76*27+G76*521+H76*1384+I76*2616+J76*5254+K76*7402+L76*9059+M76*10228</f>
        <v>0</v>
      </c>
      <c r="Q76" s="21"/>
      <c r="R76" s="84"/>
    </row>
    <row r="77" spans="1:18" ht="42" customHeight="1" x14ac:dyDescent="0.25">
      <c r="A77" s="6"/>
      <c r="B77" s="7"/>
      <c r="C77" s="8"/>
      <c r="D77" s="9"/>
      <c r="E77" s="20" t="s">
        <v>103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f t="shared" si="17"/>
        <v>0</v>
      </c>
      <c r="O77" s="19">
        <f t="shared" si="18"/>
        <v>0</v>
      </c>
      <c r="P77" s="21">
        <f>+F77*27+G77*168+H77*847+I77*2832+J77*4372+K77*6182+L77*10783+M77*16068</f>
        <v>0</v>
      </c>
      <c r="Q77" s="21"/>
      <c r="R77" s="84"/>
    </row>
    <row r="78" spans="1:18" ht="42" customHeight="1" x14ac:dyDescent="0.25">
      <c r="A78" s="6"/>
      <c r="B78" s="7"/>
      <c r="C78" s="8"/>
      <c r="D78" s="9"/>
      <c r="E78" s="20" t="s">
        <v>104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f t="shared" si="17"/>
        <v>0</v>
      </c>
      <c r="O78" s="19">
        <f t="shared" si="18"/>
        <v>0</v>
      </c>
      <c r="P78" s="21">
        <f>+F78*27+G78*902+H78*3163+I78*6863+J78*14891+K78*26400+L78*52800+M78*105600</f>
        <v>0</v>
      </c>
      <c r="Q78" s="21"/>
      <c r="R78" s="84"/>
    </row>
    <row r="79" spans="1:18" ht="42" customHeight="1" x14ac:dyDescent="0.25">
      <c r="A79" s="6"/>
      <c r="B79" s="7"/>
      <c r="C79" s="8"/>
      <c r="D79" s="9"/>
      <c r="E79" s="20" t="s">
        <v>105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f t="shared" si="17"/>
        <v>0</v>
      </c>
      <c r="O79" s="19">
        <f t="shared" si="18"/>
        <v>0</v>
      </c>
      <c r="P79" s="21">
        <f>+F79*27+G79*370+H79*844+I79*1715+J79*3582+K79*5926+L79*7996+M79*10066</f>
        <v>0</v>
      </c>
      <c r="Q79" s="21"/>
      <c r="R79" s="84"/>
    </row>
    <row r="80" spans="1:18" ht="42" customHeight="1" x14ac:dyDescent="0.25">
      <c r="A80" s="11"/>
      <c r="B80" s="7"/>
      <c r="C80" s="8"/>
      <c r="D80" s="9"/>
      <c r="E80" s="20" t="s">
        <v>106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f t="shared" si="17"/>
        <v>0</v>
      </c>
      <c r="O80" s="19">
        <f t="shared" si="18"/>
        <v>0</v>
      </c>
      <c r="P80" s="21">
        <f>+F80*27+G80*414+H80*1578+I80*14831+J80*22508+K80*37122+L80*51736+M80*66350</f>
        <v>0</v>
      </c>
      <c r="Q80" s="21"/>
      <c r="R80" s="84"/>
    </row>
    <row r="81" spans="1:18" ht="39.950000000000003" customHeight="1" x14ac:dyDescent="0.25">
      <c r="A81" s="11">
        <v>6</v>
      </c>
      <c r="B81" s="13" t="s">
        <v>152</v>
      </c>
      <c r="C81" s="13" t="s">
        <v>153</v>
      </c>
      <c r="D81" s="14" t="s">
        <v>154</v>
      </c>
      <c r="E81" s="82" t="s">
        <v>109</v>
      </c>
      <c r="F81" s="23">
        <f t="shared" ref="F81:M81" si="19">SUM(F69:F80)</f>
        <v>0</v>
      </c>
      <c r="G81" s="23">
        <f t="shared" si="19"/>
        <v>0</v>
      </c>
      <c r="H81" s="23">
        <f t="shared" si="19"/>
        <v>1</v>
      </c>
      <c r="I81" s="23">
        <f t="shared" si="19"/>
        <v>1</v>
      </c>
      <c r="J81" s="23">
        <f t="shared" si="19"/>
        <v>3</v>
      </c>
      <c r="K81" s="23">
        <f t="shared" si="19"/>
        <v>0</v>
      </c>
      <c r="L81" s="23">
        <f t="shared" si="19"/>
        <v>0</v>
      </c>
      <c r="M81" s="23">
        <f t="shared" si="19"/>
        <v>0</v>
      </c>
      <c r="N81" s="11">
        <f t="shared" si="17"/>
        <v>5</v>
      </c>
      <c r="O81" s="78">
        <f>SUM(O69:O80)</f>
        <v>4</v>
      </c>
      <c r="P81" s="24">
        <f>SUM(P69:P80)</f>
        <v>15893</v>
      </c>
      <c r="Q81" s="24">
        <f>P81*5%</f>
        <v>794.65000000000009</v>
      </c>
      <c r="R81" s="80">
        <v>45715</v>
      </c>
    </row>
    <row r="82" spans="1:18" ht="46.5" customHeight="1" x14ac:dyDescent="0.25">
      <c r="A82" s="6"/>
      <c r="B82" s="7"/>
      <c r="C82" s="8"/>
      <c r="D82" s="9"/>
      <c r="E82" s="9" t="s">
        <v>95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f t="shared" si="17"/>
        <v>0</v>
      </c>
      <c r="O82" s="19">
        <f t="shared" ref="O82:O93" si="20">+(+F82*0.02+G82*0.05+H82*0.15)+(I82*0.55)+(J82*1.1)+(K82*2)+(L82*2.8)+(M82*3.5)</f>
        <v>0</v>
      </c>
      <c r="P82" s="6">
        <f>+F82*29+G82*243+H82*1083+I82*4546+J82*9754+K82*19734+L82*34685+M82*66359</f>
        <v>0</v>
      </c>
      <c r="Q82" s="6"/>
      <c r="R82" s="84"/>
    </row>
    <row r="83" spans="1:18" ht="46.5" customHeight="1" x14ac:dyDescent="0.25">
      <c r="A83" s="6"/>
      <c r="B83" s="7"/>
      <c r="C83" s="8"/>
      <c r="D83" s="9"/>
      <c r="E83" s="9" t="s">
        <v>96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f t="shared" si="17"/>
        <v>0</v>
      </c>
      <c r="O83" s="19">
        <f t="shared" si="20"/>
        <v>0</v>
      </c>
      <c r="P83" s="6">
        <f>+F83*27+G83*384+H83*1140+I83*2694+J83*5921+K83*11489+L83*14058+M83*17150</f>
        <v>0</v>
      </c>
      <c r="Q83" s="6"/>
      <c r="R83" s="84"/>
    </row>
    <row r="84" spans="1:18" ht="46.5" customHeight="1" x14ac:dyDescent="0.25">
      <c r="A84" s="6"/>
      <c r="B84" s="7"/>
      <c r="C84" s="8"/>
      <c r="D84" s="9"/>
      <c r="E84" s="9" t="s">
        <v>97</v>
      </c>
      <c r="F84" s="6">
        <v>0</v>
      </c>
      <c r="G84" s="6">
        <v>1</v>
      </c>
      <c r="H84" s="6">
        <v>1</v>
      </c>
      <c r="I84" s="6">
        <v>1</v>
      </c>
      <c r="J84" s="6">
        <v>0</v>
      </c>
      <c r="K84" s="6">
        <v>0</v>
      </c>
      <c r="L84" s="6">
        <v>0</v>
      </c>
      <c r="M84" s="6">
        <v>0</v>
      </c>
      <c r="N84" s="6">
        <f t="shared" si="17"/>
        <v>3</v>
      </c>
      <c r="O84" s="19">
        <f t="shared" si="20"/>
        <v>0.75</v>
      </c>
      <c r="P84" s="6">
        <f>+F84*28+G84*515+H84*1525+I84*3428+J84*7193+K84*11403+L84*17463+M84*27199</f>
        <v>5468</v>
      </c>
      <c r="Q84" s="6"/>
      <c r="R84" s="84"/>
    </row>
    <row r="85" spans="1:18" ht="46.5" customHeight="1" x14ac:dyDescent="0.25">
      <c r="A85" s="6"/>
      <c r="B85" s="7"/>
      <c r="C85" s="8"/>
      <c r="D85" s="9"/>
      <c r="E85" s="9" t="s">
        <v>98</v>
      </c>
      <c r="F85" s="6">
        <v>0</v>
      </c>
      <c r="G85" s="6">
        <v>0</v>
      </c>
      <c r="H85" s="6">
        <v>0</v>
      </c>
      <c r="I85" s="6">
        <v>1</v>
      </c>
      <c r="J85" s="6">
        <v>0</v>
      </c>
      <c r="K85" s="6">
        <v>0</v>
      </c>
      <c r="L85" s="6">
        <v>0</v>
      </c>
      <c r="M85" s="6">
        <v>0</v>
      </c>
      <c r="N85" s="6">
        <f t="shared" ref="N85:N94" si="21">SUM(F85:M85)</f>
        <v>1</v>
      </c>
      <c r="O85" s="19">
        <f t="shared" si="20"/>
        <v>0.55000000000000004</v>
      </c>
      <c r="P85" s="6">
        <f>+F85*27+G85*332+H85*866+I85*1926+J85*4331+K85*6568+L85*10058+M85*15666</f>
        <v>1926</v>
      </c>
      <c r="Q85" s="6"/>
      <c r="R85" s="84"/>
    </row>
    <row r="86" spans="1:18" ht="46.5" customHeight="1" x14ac:dyDescent="0.25">
      <c r="A86" s="6"/>
      <c r="B86" s="7"/>
      <c r="C86" s="8"/>
      <c r="D86" s="9"/>
      <c r="E86" s="9" t="s">
        <v>100</v>
      </c>
      <c r="F86" s="6">
        <v>0</v>
      </c>
      <c r="G86" s="6">
        <v>3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f>SUM(F86:M86)</f>
        <v>3</v>
      </c>
      <c r="O86" s="19">
        <f>+(+F86*0.02+G86*0.05+H86*0.15)+(I86*0.55)+(J86*1.1)+(K86*2)+(L86*2.8)+(M86*3.5)</f>
        <v>0.15000000000000002</v>
      </c>
      <c r="P86" s="6">
        <f>+F86*27+G86*168+H86*476+I86*1338+J86*2696+K86*5046+L86*6425+M86*7804</f>
        <v>504</v>
      </c>
      <c r="Q86" s="6"/>
      <c r="R86" s="84"/>
    </row>
    <row r="87" spans="1:18" ht="46.5" customHeight="1" x14ac:dyDescent="0.25">
      <c r="A87" s="6"/>
      <c r="B87" s="7"/>
      <c r="C87" s="8"/>
      <c r="D87" s="9"/>
      <c r="E87" s="20" t="s">
        <v>99</v>
      </c>
      <c r="F87" s="6">
        <v>0</v>
      </c>
      <c r="G87" s="6">
        <v>16</v>
      </c>
      <c r="H87" s="6">
        <v>26</v>
      </c>
      <c r="I87" s="6">
        <v>7</v>
      </c>
      <c r="J87" s="6">
        <v>0</v>
      </c>
      <c r="K87" s="6">
        <v>0</v>
      </c>
      <c r="L87" s="6">
        <v>0</v>
      </c>
      <c r="M87" s="6">
        <v>0</v>
      </c>
      <c r="N87" s="6">
        <f t="shared" si="21"/>
        <v>49</v>
      </c>
      <c r="O87" s="19">
        <f t="shared" si="20"/>
        <v>8.5500000000000007</v>
      </c>
      <c r="P87" s="6">
        <f>+F87*27+G87*158+H87*709+I87*2410+J87*4258+K87*8017+L87*11904+M87*19348</f>
        <v>37832</v>
      </c>
      <c r="Q87" s="6"/>
      <c r="R87" s="84"/>
    </row>
    <row r="88" spans="1:18" ht="46.5" customHeight="1" x14ac:dyDescent="0.25">
      <c r="A88" s="6"/>
      <c r="B88" s="7"/>
      <c r="C88" s="8"/>
      <c r="D88" s="9"/>
      <c r="E88" s="20" t="s">
        <v>101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f t="shared" si="21"/>
        <v>0</v>
      </c>
      <c r="O88" s="19">
        <f t="shared" si="20"/>
        <v>0</v>
      </c>
      <c r="P88" s="6">
        <f>+F88*27+G88*158+H88*709+I88*2410+J88*4258+K88*8017+L88*11904+M88*19348</f>
        <v>0</v>
      </c>
      <c r="Q88" s="6"/>
      <c r="R88" s="84"/>
    </row>
    <row r="89" spans="1:18" ht="46.5" customHeight="1" x14ac:dyDescent="0.25">
      <c r="A89" s="6"/>
      <c r="B89" s="7"/>
      <c r="C89" s="8"/>
      <c r="D89" s="9"/>
      <c r="E89" s="20" t="s">
        <v>102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f t="shared" si="21"/>
        <v>0</v>
      </c>
      <c r="O89" s="19">
        <f t="shared" si="20"/>
        <v>0</v>
      </c>
      <c r="P89" s="21">
        <f>+F89*27+G89*521+H89*1384+I89*2616+J89*5254+K89*7402+L89*9059+M89*10228</f>
        <v>0</v>
      </c>
      <c r="Q89" s="21"/>
      <c r="R89" s="84"/>
    </row>
    <row r="90" spans="1:18" ht="46.5" customHeight="1" x14ac:dyDescent="0.25">
      <c r="A90" s="6"/>
      <c r="B90" s="7"/>
      <c r="C90" s="8"/>
      <c r="D90" s="9"/>
      <c r="E90" s="20" t="s">
        <v>103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f t="shared" si="21"/>
        <v>0</v>
      </c>
      <c r="O90" s="19">
        <f t="shared" si="20"/>
        <v>0</v>
      </c>
      <c r="P90" s="21">
        <f>+F90*27+G90*168+H90*847+I90*2832+J90*4372+K90*6182+L90*10783+M90*16068</f>
        <v>0</v>
      </c>
      <c r="Q90" s="21"/>
      <c r="R90" s="84"/>
    </row>
    <row r="91" spans="1:18" ht="46.5" customHeight="1" x14ac:dyDescent="0.25">
      <c r="A91" s="6"/>
      <c r="B91" s="7"/>
      <c r="C91" s="8"/>
      <c r="D91" s="9"/>
      <c r="E91" s="20" t="s">
        <v>104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f t="shared" si="21"/>
        <v>0</v>
      </c>
      <c r="O91" s="19">
        <f t="shared" si="20"/>
        <v>0</v>
      </c>
      <c r="P91" s="21">
        <f>+F91*27+G91*902+H91*3163+I91*6863+J91*14891+K91*26400+L91*52800+M91*105600</f>
        <v>0</v>
      </c>
      <c r="Q91" s="21"/>
      <c r="R91" s="84"/>
    </row>
    <row r="92" spans="1:18" ht="46.5" customHeight="1" x14ac:dyDescent="0.25">
      <c r="A92" s="6"/>
      <c r="B92" s="7"/>
      <c r="C92" s="8"/>
      <c r="D92" s="9"/>
      <c r="E92" s="20" t="s">
        <v>105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f t="shared" si="21"/>
        <v>0</v>
      </c>
      <c r="O92" s="19">
        <f t="shared" si="20"/>
        <v>0</v>
      </c>
      <c r="P92" s="21">
        <f>+F92*27+G92*370+H92*844+I92*1715+J92*3582+K92*5926+L92*7996+M92*10066</f>
        <v>0</v>
      </c>
      <c r="Q92" s="21"/>
      <c r="R92" s="84"/>
    </row>
    <row r="93" spans="1:18" ht="46.5" customHeight="1" x14ac:dyDescent="0.25">
      <c r="A93" s="11"/>
      <c r="B93" s="7"/>
      <c r="C93" s="8"/>
      <c r="D93" s="9"/>
      <c r="E93" s="20" t="s">
        <v>106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f t="shared" si="21"/>
        <v>0</v>
      </c>
      <c r="O93" s="19">
        <f t="shared" si="20"/>
        <v>0</v>
      </c>
      <c r="P93" s="21">
        <f>+F93*27+G93*414+H93*1578+I93*14831+J93*22508+K93*37122+L93*51736+M93*66350</f>
        <v>0</v>
      </c>
      <c r="Q93" s="21"/>
      <c r="R93" s="84"/>
    </row>
    <row r="94" spans="1:18" ht="39.950000000000003" customHeight="1" x14ac:dyDescent="0.25">
      <c r="A94" s="11">
        <v>7</v>
      </c>
      <c r="B94" s="13" t="s">
        <v>155</v>
      </c>
      <c r="C94" s="13" t="s">
        <v>156</v>
      </c>
      <c r="D94" s="14" t="s">
        <v>157</v>
      </c>
      <c r="E94" s="82" t="s">
        <v>109</v>
      </c>
      <c r="F94" s="23">
        <f t="shared" ref="F94:M94" si="22">SUM(F82:F93)</f>
        <v>0</v>
      </c>
      <c r="G94" s="23">
        <f t="shared" si="22"/>
        <v>20</v>
      </c>
      <c r="H94" s="23">
        <f t="shared" si="22"/>
        <v>27</v>
      </c>
      <c r="I94" s="23">
        <f t="shared" si="22"/>
        <v>9</v>
      </c>
      <c r="J94" s="23">
        <f t="shared" si="22"/>
        <v>0</v>
      </c>
      <c r="K94" s="23">
        <f t="shared" si="22"/>
        <v>0</v>
      </c>
      <c r="L94" s="23">
        <f t="shared" si="22"/>
        <v>0</v>
      </c>
      <c r="M94" s="23">
        <f t="shared" si="22"/>
        <v>0</v>
      </c>
      <c r="N94" s="11">
        <f t="shared" si="21"/>
        <v>56</v>
      </c>
      <c r="O94" s="78">
        <f>SUM(O82:O93)</f>
        <v>10</v>
      </c>
      <c r="P94" s="24">
        <f>SUM(P82:P93)</f>
        <v>45730</v>
      </c>
      <c r="Q94" s="24">
        <f>P94*5%</f>
        <v>2286.5</v>
      </c>
      <c r="R94" s="80">
        <v>45715</v>
      </c>
    </row>
    <row r="95" spans="1:18" ht="39.950000000000003" customHeight="1" x14ac:dyDescent="0.35">
      <c r="A95" s="83"/>
      <c r="B95" s="7"/>
      <c r="C95" s="8"/>
      <c r="D95" s="9"/>
      <c r="E95" s="9" t="s">
        <v>95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f>SUM(F95:M95)</f>
        <v>0</v>
      </c>
      <c r="O95" s="19">
        <f t="shared" ref="O95:O106" si="23">+(+F95*0.02+G95*0.05+H95*0.15)+(I95*0.55)+(J95*1.1)+(K95*2)+(L95*2.8)+(M95*3.5)</f>
        <v>0</v>
      </c>
      <c r="P95" s="6">
        <f>+F95*29+G95*243+H95*1083+I95*4546+J95*9754+K95*19734+L95*34685+M95*66359</f>
        <v>0</v>
      </c>
      <c r="Q95" s="6"/>
      <c r="R95" s="84"/>
    </row>
    <row r="96" spans="1:18" ht="39.950000000000003" customHeight="1" x14ac:dyDescent="0.35">
      <c r="A96" s="83"/>
      <c r="B96" s="7"/>
      <c r="C96" s="8"/>
      <c r="D96" s="9"/>
      <c r="E96" s="9" t="s">
        <v>96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f>SUM(F96:M96)</f>
        <v>0</v>
      </c>
      <c r="O96" s="19">
        <f t="shared" si="23"/>
        <v>0</v>
      </c>
      <c r="P96" s="6">
        <f>+F96*27+G96*384+H96*1140+I96*2694+J96*5921+K96*11489+L96*14058+M96*17150</f>
        <v>0</v>
      </c>
      <c r="Q96" s="6"/>
      <c r="R96" s="84"/>
    </row>
    <row r="97" spans="1:18" ht="39.950000000000003" customHeight="1" x14ac:dyDescent="0.35">
      <c r="A97" s="83"/>
      <c r="B97" s="7"/>
      <c r="C97" s="8"/>
      <c r="D97" s="9"/>
      <c r="E97" s="9" t="s">
        <v>97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f>SUM(F97:M97)</f>
        <v>0</v>
      </c>
      <c r="O97" s="19">
        <f t="shared" si="23"/>
        <v>0</v>
      </c>
      <c r="P97" s="6">
        <f>+F97*28+G97*515+H97*1525+I97*3428+J97*7193+K97*11403+L97*17463+M97*27199</f>
        <v>0</v>
      </c>
      <c r="Q97" s="6"/>
      <c r="R97" s="84"/>
    </row>
    <row r="98" spans="1:18" ht="39.950000000000003" customHeight="1" x14ac:dyDescent="0.35">
      <c r="A98" s="83"/>
      <c r="B98" s="7"/>
      <c r="C98" s="8"/>
      <c r="D98" s="9"/>
      <c r="E98" s="9" t="s">
        <v>98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f t="shared" ref="N98:N107" si="24">SUM(F98:M98)</f>
        <v>0</v>
      </c>
      <c r="O98" s="19">
        <f t="shared" si="23"/>
        <v>0</v>
      </c>
      <c r="P98" s="6">
        <f>+F98*27+G98*332+H98*866+I98*1926+J98*4331+K98*6568+L98*10058+M98*15666</f>
        <v>0</v>
      </c>
      <c r="Q98" s="6"/>
      <c r="R98" s="84"/>
    </row>
    <row r="99" spans="1:18" ht="39.950000000000003" customHeight="1" x14ac:dyDescent="0.35">
      <c r="A99" s="83"/>
      <c r="B99" s="7"/>
      <c r="C99" s="8"/>
      <c r="D99" s="9"/>
      <c r="E99" s="9" t="s">
        <v>100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f>SUM(F99:M99)</f>
        <v>0</v>
      </c>
      <c r="O99" s="19">
        <f>+(+F99*0.02+G99*0.05+H99*0.15)+(I99*0.55)+(J99*1.1)+(K99*2)+(L99*2.8)+(M99*3.5)</f>
        <v>0</v>
      </c>
      <c r="P99" s="6">
        <f>+F99*27+G99*168+H99*476+I99*1338+J99*2696+K99*5046+L99*6425+M99*7804</f>
        <v>0</v>
      </c>
      <c r="Q99" s="6"/>
      <c r="R99" s="84"/>
    </row>
    <row r="100" spans="1:18" ht="39.950000000000003" customHeight="1" x14ac:dyDescent="0.35">
      <c r="A100" s="83"/>
      <c r="B100" s="7"/>
      <c r="C100" s="8"/>
      <c r="D100" s="20"/>
      <c r="E100" s="20" t="s">
        <v>99</v>
      </c>
      <c r="F100" s="6">
        <v>0</v>
      </c>
      <c r="G100" s="6">
        <v>0</v>
      </c>
      <c r="H100" s="6">
        <v>2</v>
      </c>
      <c r="I100" s="6">
        <v>1</v>
      </c>
      <c r="J100" s="6">
        <v>2</v>
      </c>
      <c r="K100" s="6">
        <v>0</v>
      </c>
      <c r="L100" s="6">
        <v>0</v>
      </c>
      <c r="M100" s="6">
        <v>0</v>
      </c>
      <c r="N100" s="6">
        <f t="shared" si="24"/>
        <v>5</v>
      </c>
      <c r="O100" s="19">
        <f t="shared" si="23"/>
        <v>3.0500000000000003</v>
      </c>
      <c r="P100" s="6">
        <f>+F100*27+G100*158+H100*709+I100*2410+J100*4258+K100*8017+L100*11904+M100*19348</f>
        <v>12344</v>
      </c>
      <c r="Q100" s="6"/>
      <c r="R100" s="84"/>
    </row>
    <row r="101" spans="1:18" ht="39.950000000000003" customHeight="1" x14ac:dyDescent="0.35">
      <c r="A101" s="83"/>
      <c r="B101" s="7"/>
      <c r="C101" s="8"/>
      <c r="D101" s="20"/>
      <c r="E101" s="20" t="s">
        <v>101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f t="shared" si="24"/>
        <v>0</v>
      </c>
      <c r="O101" s="19">
        <f t="shared" si="23"/>
        <v>0</v>
      </c>
      <c r="P101" s="6">
        <f>+F101*27+G101*158+H101*709+I101*2410+J101*4258+K101*8017+L101*11904+M101*19348</f>
        <v>0</v>
      </c>
      <c r="Q101" s="6"/>
      <c r="R101" s="84"/>
    </row>
    <row r="102" spans="1:18" ht="39.950000000000003" customHeight="1" x14ac:dyDescent="0.35">
      <c r="A102" s="83"/>
      <c r="B102" s="7"/>
      <c r="C102" s="8"/>
      <c r="D102" s="20"/>
      <c r="E102" s="20" t="s">
        <v>102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f t="shared" si="24"/>
        <v>0</v>
      </c>
      <c r="O102" s="19">
        <f t="shared" si="23"/>
        <v>0</v>
      </c>
      <c r="P102" s="21">
        <f>+F102*27+G102*521+H102*1384+I102*2616+J102*5254+K102*7402+L102*9059+M102*10228</f>
        <v>0</v>
      </c>
      <c r="Q102" s="21"/>
      <c r="R102" s="84"/>
    </row>
    <row r="103" spans="1:18" ht="39.950000000000003" customHeight="1" x14ac:dyDescent="0.35">
      <c r="A103" s="83"/>
      <c r="B103" s="7"/>
      <c r="C103" s="8"/>
      <c r="D103" s="20"/>
      <c r="E103" s="20" t="s">
        <v>103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f t="shared" si="24"/>
        <v>0</v>
      </c>
      <c r="O103" s="19">
        <f t="shared" si="23"/>
        <v>0</v>
      </c>
      <c r="P103" s="21">
        <f>+F103*27+G103*168+H103*847+I103*2832+J103*4372+K103*6182+L103*10783+M103*16068</f>
        <v>0</v>
      </c>
      <c r="Q103" s="21"/>
      <c r="R103" s="84"/>
    </row>
    <row r="104" spans="1:18" ht="39.950000000000003" customHeight="1" x14ac:dyDescent="0.35">
      <c r="A104" s="83"/>
      <c r="B104" s="7"/>
      <c r="C104" s="8"/>
      <c r="D104" s="20"/>
      <c r="E104" s="20" t="s">
        <v>104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f t="shared" si="24"/>
        <v>0</v>
      </c>
      <c r="O104" s="19">
        <f t="shared" si="23"/>
        <v>0</v>
      </c>
      <c r="P104" s="21">
        <f>+F104*27+G104*902+H104*3163+I104*6863+J104*14891+K104*26400+L104*52800+M104*105600</f>
        <v>0</v>
      </c>
      <c r="Q104" s="21"/>
      <c r="R104" s="84"/>
    </row>
    <row r="105" spans="1:18" ht="39.950000000000003" customHeight="1" x14ac:dyDescent="0.35">
      <c r="A105" s="83"/>
      <c r="B105" s="7"/>
      <c r="C105" s="8"/>
      <c r="D105" s="20"/>
      <c r="E105" s="20" t="s">
        <v>105</v>
      </c>
      <c r="F105" s="6">
        <v>0</v>
      </c>
      <c r="G105" s="6">
        <v>0</v>
      </c>
      <c r="H105" s="6">
        <v>0</v>
      </c>
      <c r="I105" s="6">
        <v>2</v>
      </c>
      <c r="J105" s="6">
        <v>1</v>
      </c>
      <c r="K105" s="6">
        <v>2</v>
      </c>
      <c r="L105" s="6">
        <v>2</v>
      </c>
      <c r="M105" s="6">
        <v>1</v>
      </c>
      <c r="N105" s="6">
        <f t="shared" si="24"/>
        <v>8</v>
      </c>
      <c r="O105" s="19">
        <f t="shared" si="23"/>
        <v>15.3</v>
      </c>
      <c r="P105" s="21">
        <f>+F105*27+G105*370+H105*844+I105*1715+J105*3582+K105*5926+L105*7996+M105*10066</f>
        <v>44922</v>
      </c>
      <c r="Q105" s="21"/>
      <c r="R105" s="84"/>
    </row>
    <row r="106" spans="1:18" ht="39.950000000000003" customHeight="1" x14ac:dyDescent="0.35">
      <c r="A106" s="83"/>
      <c r="B106" s="7"/>
      <c r="C106" s="8"/>
      <c r="D106" s="20"/>
      <c r="E106" s="20" t="s">
        <v>106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f t="shared" si="24"/>
        <v>0</v>
      </c>
      <c r="O106" s="19">
        <f t="shared" si="23"/>
        <v>0</v>
      </c>
      <c r="P106" s="21">
        <f>+F106*27+G106*414+H106*1578+I106*14831+J106*22508+K106*37122+L106*51736+M106*66350</f>
        <v>0</v>
      </c>
      <c r="Q106" s="21"/>
      <c r="R106" s="84"/>
    </row>
    <row r="107" spans="1:18" ht="39.950000000000003" customHeight="1" x14ac:dyDescent="0.35">
      <c r="A107" s="83"/>
      <c r="B107" s="13" t="s">
        <v>158</v>
      </c>
      <c r="C107" s="13" t="s">
        <v>159</v>
      </c>
      <c r="D107" s="14" t="s">
        <v>160</v>
      </c>
      <c r="E107" s="22" t="s">
        <v>109</v>
      </c>
      <c r="F107" s="23">
        <f t="shared" ref="F107:M107" si="25">SUM(F95:F106)</f>
        <v>0</v>
      </c>
      <c r="G107" s="23">
        <f t="shared" si="25"/>
        <v>0</v>
      </c>
      <c r="H107" s="23">
        <f t="shared" si="25"/>
        <v>2</v>
      </c>
      <c r="I107" s="23">
        <f t="shared" si="25"/>
        <v>3</v>
      </c>
      <c r="J107" s="23">
        <f t="shared" si="25"/>
        <v>3</v>
      </c>
      <c r="K107" s="23">
        <f t="shared" si="25"/>
        <v>2</v>
      </c>
      <c r="L107" s="23">
        <f t="shared" si="25"/>
        <v>2</v>
      </c>
      <c r="M107" s="23">
        <f t="shared" si="25"/>
        <v>1</v>
      </c>
      <c r="N107" s="11">
        <f t="shared" si="24"/>
        <v>13</v>
      </c>
      <c r="O107" s="78">
        <f>SUM(O95:O106)</f>
        <v>18.350000000000001</v>
      </c>
      <c r="P107" s="24">
        <f>SUM(P95:P106)</f>
        <v>57266</v>
      </c>
      <c r="Q107" s="24"/>
      <c r="R107" s="80">
        <v>45715</v>
      </c>
    </row>
    <row r="108" spans="1:18" ht="47.25" customHeight="1" x14ac:dyDescent="0.35">
      <c r="A108" s="83"/>
      <c r="B108" s="7"/>
      <c r="C108" s="8"/>
      <c r="D108" s="9"/>
      <c r="E108" s="8" t="s">
        <v>95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f>SUM(F108:M108)</f>
        <v>0</v>
      </c>
      <c r="O108" s="19">
        <f t="shared" ref="O108:O119" si="26">+(+F108*0.02+G108*0.05+H108*0.15)+(I108*0.55)+(J108*1.1)+(K108*2)+(L108*2.8)+(M108*3.5)</f>
        <v>0</v>
      </c>
      <c r="P108" s="6">
        <f>+F108*29+G108*243+H108*1083+I108*4546+J108*9754+K108*19734+L108*34685+M108*66359</f>
        <v>0</v>
      </c>
      <c r="Q108" s="6"/>
      <c r="R108" s="84"/>
    </row>
    <row r="109" spans="1:18" ht="47.25" customHeight="1" x14ac:dyDescent="0.35">
      <c r="A109" s="83"/>
      <c r="B109" s="7"/>
      <c r="C109" s="8"/>
      <c r="D109" s="9"/>
      <c r="E109" s="8" t="s">
        <v>96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f>SUM(F109:M109)</f>
        <v>0</v>
      </c>
      <c r="O109" s="19">
        <f t="shared" si="26"/>
        <v>0</v>
      </c>
      <c r="P109" s="6">
        <f>+F109*27+G109*384+H109*1140+I109*2694+J109*5921+K109*11489+L109*14058+M109*17150</f>
        <v>0</v>
      </c>
      <c r="Q109" s="6"/>
      <c r="R109" s="84"/>
    </row>
    <row r="110" spans="1:18" ht="47.25" customHeight="1" x14ac:dyDescent="0.35">
      <c r="A110" s="83"/>
      <c r="B110" s="7"/>
      <c r="C110" s="8"/>
      <c r="D110" s="9"/>
      <c r="E110" s="8" t="s">
        <v>97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f>SUM(F110:M110)</f>
        <v>0</v>
      </c>
      <c r="O110" s="19">
        <f t="shared" si="26"/>
        <v>0</v>
      </c>
      <c r="P110" s="6">
        <f>+F110*28+G110*515+H110*1525+I110*3428+J110*7193+K110*11403+L110*17463+M110*27199</f>
        <v>0</v>
      </c>
      <c r="Q110" s="6"/>
      <c r="R110" s="84"/>
    </row>
    <row r="111" spans="1:18" ht="47.25" customHeight="1" x14ac:dyDescent="0.35">
      <c r="A111" s="83"/>
      <c r="B111" s="7"/>
      <c r="C111" s="8"/>
      <c r="D111" s="9"/>
      <c r="E111" s="8" t="s">
        <v>98</v>
      </c>
      <c r="F111" s="6">
        <v>0</v>
      </c>
      <c r="G111" s="6">
        <v>2</v>
      </c>
      <c r="H111" s="6">
        <v>5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f t="shared" ref="N111:N120" si="27">SUM(F111:M111)</f>
        <v>7</v>
      </c>
      <c r="O111" s="19">
        <f t="shared" si="26"/>
        <v>0.85</v>
      </c>
      <c r="P111" s="6">
        <f>+F111*27+G111*332+H111*866+I111*1926+J111*4331+K111*6568+L111*10058+M111*15666</f>
        <v>4994</v>
      </c>
      <c r="Q111" s="6"/>
      <c r="R111" s="84"/>
    </row>
    <row r="112" spans="1:18" ht="47.25" customHeight="1" x14ac:dyDescent="0.35">
      <c r="A112" s="83"/>
      <c r="B112" s="7"/>
      <c r="C112" s="8"/>
      <c r="D112" s="9"/>
      <c r="E112" s="8" t="s">
        <v>100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f>SUM(F112:M112)</f>
        <v>0</v>
      </c>
      <c r="O112" s="19">
        <f>+(+F112*0.02+G112*0.05+H112*0.15)+(I112*0.55)+(J112*1.1)+(K112*2)+(L112*2.8)+(M112*3.5)</f>
        <v>0</v>
      </c>
      <c r="P112" s="6">
        <f>+F112*27+G112*168+H112*476+I112*1338+J112*2696+K112*5046+L112*6425+M112*7804</f>
        <v>0</v>
      </c>
      <c r="Q112" s="6"/>
      <c r="R112" s="84"/>
    </row>
    <row r="113" spans="1:18" ht="47.25" customHeight="1" x14ac:dyDescent="0.35">
      <c r="A113" s="83"/>
      <c r="B113" s="7"/>
      <c r="C113" s="8"/>
      <c r="D113" s="9"/>
      <c r="E113" s="85" t="s">
        <v>99</v>
      </c>
      <c r="F113" s="6">
        <v>0</v>
      </c>
      <c r="G113" s="6">
        <v>4</v>
      </c>
      <c r="H113" s="6">
        <v>8</v>
      </c>
      <c r="I113" s="6">
        <v>1</v>
      </c>
      <c r="J113" s="6">
        <v>0</v>
      </c>
      <c r="K113" s="6">
        <v>0</v>
      </c>
      <c r="L113" s="6">
        <v>0</v>
      </c>
      <c r="M113" s="6">
        <v>1</v>
      </c>
      <c r="N113" s="6">
        <f t="shared" si="27"/>
        <v>14</v>
      </c>
      <c r="O113" s="19">
        <f t="shared" si="26"/>
        <v>5.45</v>
      </c>
      <c r="P113" s="6">
        <f>+F113*27+G113*158+H113*709+I113*2410+J113*4258+K113*8017+L113*11904+M113*19348</f>
        <v>28062</v>
      </c>
      <c r="Q113" s="6"/>
      <c r="R113" s="84"/>
    </row>
    <row r="114" spans="1:18" ht="47.25" customHeight="1" x14ac:dyDescent="0.35">
      <c r="A114" s="83"/>
      <c r="B114" s="7"/>
      <c r="C114" s="8"/>
      <c r="D114" s="9"/>
      <c r="E114" s="85" t="s">
        <v>101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f t="shared" si="27"/>
        <v>0</v>
      </c>
      <c r="O114" s="19">
        <f t="shared" si="26"/>
        <v>0</v>
      </c>
      <c r="P114" s="6">
        <f>+F114*27+G114*158+H114*709+I114*2410+J114*4258+K114*8017+L114*11904+M114*19348</f>
        <v>0</v>
      </c>
      <c r="Q114" s="6"/>
      <c r="R114" s="84"/>
    </row>
    <row r="115" spans="1:18" ht="47.25" customHeight="1" x14ac:dyDescent="0.35">
      <c r="A115" s="83"/>
      <c r="B115" s="7"/>
      <c r="C115" s="8"/>
      <c r="D115" s="9"/>
      <c r="E115" s="85" t="s">
        <v>102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f t="shared" si="27"/>
        <v>0</v>
      </c>
      <c r="O115" s="19">
        <f t="shared" si="26"/>
        <v>0</v>
      </c>
      <c r="P115" s="21">
        <f>+F115*27+G115*521+H115*1384+I115*2616+J115*5254+K115*7402+L115*9059+M115*10228</f>
        <v>0</v>
      </c>
      <c r="Q115" s="21"/>
      <c r="R115" s="84"/>
    </row>
    <row r="116" spans="1:18" ht="47.25" customHeight="1" x14ac:dyDescent="0.35">
      <c r="A116" s="83"/>
      <c r="B116" s="7"/>
      <c r="C116" s="8"/>
      <c r="D116" s="9"/>
      <c r="E116" s="85" t="s">
        <v>103</v>
      </c>
      <c r="F116" s="6">
        <v>0</v>
      </c>
      <c r="G116" s="6">
        <v>1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f t="shared" si="27"/>
        <v>1</v>
      </c>
      <c r="O116" s="19">
        <f t="shared" si="26"/>
        <v>0.05</v>
      </c>
      <c r="P116" s="21">
        <f>+F116*27+G116*168+H116*847+I116*2832+J116*4372+K116*6182+L116*10783+M116*16068</f>
        <v>168</v>
      </c>
      <c r="Q116" s="21"/>
      <c r="R116" s="84"/>
    </row>
    <row r="117" spans="1:18" ht="47.25" customHeight="1" x14ac:dyDescent="0.35">
      <c r="A117" s="83"/>
      <c r="B117" s="7"/>
      <c r="C117" s="8"/>
      <c r="D117" s="9"/>
      <c r="E117" s="85" t="s">
        <v>104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f t="shared" si="27"/>
        <v>0</v>
      </c>
      <c r="O117" s="19">
        <f t="shared" si="26"/>
        <v>0</v>
      </c>
      <c r="P117" s="21">
        <f>+F117*27+G117*902+H117*3163+I117*6863+J117*14891+K117*26400+L117*52800+M117*105600</f>
        <v>0</v>
      </c>
      <c r="Q117" s="21"/>
      <c r="R117" s="84"/>
    </row>
    <row r="118" spans="1:18" ht="47.25" customHeight="1" x14ac:dyDescent="0.35">
      <c r="A118" s="83"/>
      <c r="B118" s="7"/>
      <c r="C118" s="8"/>
      <c r="D118" s="9"/>
      <c r="E118" s="85" t="s">
        <v>105</v>
      </c>
      <c r="F118" s="6">
        <v>0</v>
      </c>
      <c r="G118" s="6">
        <v>0</v>
      </c>
      <c r="H118" s="6">
        <v>0</v>
      </c>
      <c r="I118" s="6">
        <v>1</v>
      </c>
      <c r="J118" s="6">
        <v>0</v>
      </c>
      <c r="K118" s="6">
        <v>0</v>
      </c>
      <c r="L118" s="6">
        <v>2</v>
      </c>
      <c r="M118" s="6">
        <v>0</v>
      </c>
      <c r="N118" s="6">
        <f t="shared" si="27"/>
        <v>3</v>
      </c>
      <c r="O118" s="19">
        <f t="shared" si="26"/>
        <v>6.1499999999999995</v>
      </c>
      <c r="P118" s="21">
        <f>+F118*27+G118*370+H118*844+I118*1715+J118*3582+K118*5926+L118*7996+M118*10066</f>
        <v>17707</v>
      </c>
      <c r="Q118" s="21"/>
      <c r="R118" s="84"/>
    </row>
    <row r="119" spans="1:18" ht="47.25" customHeight="1" x14ac:dyDescent="0.35">
      <c r="A119" s="83"/>
      <c r="B119" s="7"/>
      <c r="C119" s="8"/>
      <c r="D119" s="9"/>
      <c r="E119" s="85" t="s">
        <v>106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f t="shared" si="27"/>
        <v>0</v>
      </c>
      <c r="O119" s="19">
        <f t="shared" si="26"/>
        <v>0</v>
      </c>
      <c r="P119" s="21">
        <f>+F119*27+G119*414+H119*1578+I119*14831+J119*22508+K119*37122+L119*51736+M119*66350</f>
        <v>0</v>
      </c>
      <c r="Q119" s="21"/>
      <c r="R119" s="84"/>
    </row>
    <row r="120" spans="1:18" ht="47.25" customHeight="1" x14ac:dyDescent="0.35">
      <c r="A120" s="83"/>
      <c r="B120" s="13" t="s">
        <v>161</v>
      </c>
      <c r="C120" s="13" t="s">
        <v>162</v>
      </c>
      <c r="D120" s="14" t="s">
        <v>163</v>
      </c>
      <c r="E120" s="82" t="s">
        <v>109</v>
      </c>
      <c r="F120" s="23">
        <f t="shared" ref="F120:M120" si="28">SUM(F108:F119)</f>
        <v>0</v>
      </c>
      <c r="G120" s="23">
        <f t="shared" si="28"/>
        <v>7</v>
      </c>
      <c r="H120" s="23">
        <f t="shared" si="28"/>
        <v>13</v>
      </c>
      <c r="I120" s="23">
        <f t="shared" si="28"/>
        <v>2</v>
      </c>
      <c r="J120" s="23">
        <f t="shared" si="28"/>
        <v>0</v>
      </c>
      <c r="K120" s="23">
        <f t="shared" si="28"/>
        <v>0</v>
      </c>
      <c r="L120" s="23">
        <f t="shared" si="28"/>
        <v>2</v>
      </c>
      <c r="M120" s="23">
        <f t="shared" si="28"/>
        <v>1</v>
      </c>
      <c r="N120" s="11">
        <f t="shared" si="27"/>
        <v>25</v>
      </c>
      <c r="O120" s="78">
        <f>SUM(O108:O119)</f>
        <v>12.5</v>
      </c>
      <c r="P120" s="24">
        <f>SUM(P108:P119)</f>
        <v>50931</v>
      </c>
      <c r="Q120" s="24"/>
      <c r="R120" s="80">
        <v>45715</v>
      </c>
    </row>
    <row r="121" spans="1:18" ht="39.950000000000003" customHeight="1" x14ac:dyDescent="0.35">
      <c r="A121" s="83"/>
      <c r="B121" s="7"/>
      <c r="C121" s="8"/>
      <c r="D121" s="9"/>
      <c r="E121" s="9" t="s">
        <v>95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f>SUM(F121:M121)</f>
        <v>0</v>
      </c>
      <c r="O121" s="19">
        <f t="shared" ref="O121:O132" si="29">+(+F121*0.02+G121*0.05+H121*0.15)+(I121*0.55)+(J121*1.1)+(K121*2)+(L121*2.8)+(M121*3.5)</f>
        <v>0</v>
      </c>
      <c r="P121" s="6">
        <f>+F121*29+G121*243+H121*1083+I121*4546+J121*9754+K121*19734+L121*34685+M121*66359</f>
        <v>0</v>
      </c>
      <c r="Q121" s="6"/>
      <c r="R121" s="84"/>
    </row>
    <row r="122" spans="1:18" ht="39.950000000000003" customHeight="1" x14ac:dyDescent="0.35">
      <c r="A122" s="83"/>
      <c r="B122" s="7"/>
      <c r="C122" s="8"/>
      <c r="D122" s="9"/>
      <c r="E122" s="9" t="s">
        <v>96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f>SUM(F122:M122)</f>
        <v>0</v>
      </c>
      <c r="O122" s="19">
        <f t="shared" si="29"/>
        <v>0</v>
      </c>
      <c r="P122" s="6">
        <f>+F122*27+G122*384+H122*1140+I122*2694+J122*5921+K122*11489+L122*14058+M122*17150</f>
        <v>0</v>
      </c>
      <c r="Q122" s="6"/>
      <c r="R122" s="84"/>
    </row>
    <row r="123" spans="1:18" ht="39.950000000000003" customHeight="1" x14ac:dyDescent="0.35">
      <c r="A123" s="83"/>
      <c r="B123" s="7"/>
      <c r="C123" s="8"/>
      <c r="D123" s="9"/>
      <c r="E123" s="9" t="s">
        <v>97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1</v>
      </c>
      <c r="M123" s="6">
        <v>2</v>
      </c>
      <c r="N123" s="6">
        <f>SUM(F123:M123)</f>
        <v>3</v>
      </c>
      <c r="O123" s="19">
        <f t="shared" si="29"/>
        <v>9.8000000000000007</v>
      </c>
      <c r="P123" s="6">
        <f>+F123*28+G123*515+H123*1525+I123*3428+J123*7193+K123*11403+L123*17463+M123*27199</f>
        <v>71861</v>
      </c>
      <c r="Q123" s="6"/>
      <c r="R123" s="84"/>
    </row>
    <row r="124" spans="1:18" ht="39.950000000000003" customHeight="1" x14ac:dyDescent="0.35">
      <c r="A124" s="83"/>
      <c r="B124" s="7"/>
      <c r="C124" s="8"/>
      <c r="D124" s="9"/>
      <c r="E124" s="9" t="s">
        <v>98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19">
        <f t="shared" si="29"/>
        <v>0</v>
      </c>
      <c r="P124" s="6">
        <f>+F124*27+G124*332+H124*866+I124*1926+J124*4331+K124*6568+L124*10058+M124*15666</f>
        <v>0</v>
      </c>
      <c r="Q124" s="6"/>
      <c r="R124" s="84"/>
    </row>
    <row r="125" spans="1:18" ht="39.950000000000003" customHeight="1" x14ac:dyDescent="0.35">
      <c r="A125" s="83"/>
      <c r="B125" s="7"/>
      <c r="C125" s="8"/>
      <c r="D125" s="9"/>
      <c r="E125" s="9" t="s">
        <v>100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f>SUM(F125:M125)</f>
        <v>0</v>
      </c>
      <c r="O125" s="19">
        <f>+(+F125*0.02+G125*0.05+H125*0.15)+(I125*0.55)+(J125*1.1)+(K125*2)+(L125*2.8)+(M125*3.5)</f>
        <v>0</v>
      </c>
      <c r="P125" s="6">
        <f>+F125*27+G125*168+H125*476+I125*1338+J125*2696+K125*5046+L125*6425+M125*7804</f>
        <v>0</v>
      </c>
      <c r="Q125" s="6"/>
      <c r="R125" s="84"/>
    </row>
    <row r="126" spans="1:18" ht="39.950000000000003" customHeight="1" x14ac:dyDescent="0.35">
      <c r="A126" s="83"/>
      <c r="B126" s="7"/>
      <c r="C126" s="8"/>
      <c r="D126" s="9"/>
      <c r="E126" s="20" t="s">
        <v>99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f t="shared" ref="N126:N133" si="30">SUM(F126:M126)</f>
        <v>0</v>
      </c>
      <c r="O126" s="19">
        <f t="shared" si="29"/>
        <v>0</v>
      </c>
      <c r="P126" s="6">
        <f>+F126*27+G126*158+H126*709+I126*2410+J126*4258+K126*8017+L126*11904+M126*19348</f>
        <v>0</v>
      </c>
      <c r="Q126" s="6"/>
      <c r="R126" s="84"/>
    </row>
    <row r="127" spans="1:18" ht="39.950000000000003" customHeight="1" x14ac:dyDescent="0.35">
      <c r="A127" s="83"/>
      <c r="B127" s="7"/>
      <c r="C127" s="8"/>
      <c r="D127" s="9"/>
      <c r="E127" s="20" t="s">
        <v>101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f t="shared" si="30"/>
        <v>0</v>
      </c>
      <c r="O127" s="19">
        <f t="shared" si="29"/>
        <v>0</v>
      </c>
      <c r="P127" s="6">
        <f>+F127*27+G127*158+H127*709+I127*2410+J127*4258+K127*8017+L127*11904+M127*19348</f>
        <v>0</v>
      </c>
      <c r="Q127" s="6"/>
      <c r="R127" s="84"/>
    </row>
    <row r="128" spans="1:18" ht="39.950000000000003" customHeight="1" x14ac:dyDescent="0.35">
      <c r="A128" s="83"/>
      <c r="B128" s="7"/>
      <c r="C128" s="8"/>
      <c r="D128" s="9"/>
      <c r="E128" s="20" t="s">
        <v>102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f t="shared" si="30"/>
        <v>0</v>
      </c>
      <c r="O128" s="19">
        <f t="shared" si="29"/>
        <v>0</v>
      </c>
      <c r="P128" s="21">
        <f>+F128*27+G128*521+H128*1384+I128*2616+J128*5254+K128*7402+L128*9059+M128*10228</f>
        <v>0</v>
      </c>
      <c r="Q128" s="21"/>
      <c r="R128" s="84"/>
    </row>
    <row r="129" spans="1:18" ht="39.950000000000003" customHeight="1" x14ac:dyDescent="0.35">
      <c r="A129" s="83"/>
      <c r="B129" s="7"/>
      <c r="C129" s="8"/>
      <c r="D129" s="9"/>
      <c r="E129" s="20" t="s">
        <v>103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19">
        <f t="shared" si="29"/>
        <v>0</v>
      </c>
      <c r="P129" s="21">
        <f>+F129*27+G129*168+H129*847+I129*2832+J129*4372+K129*6182+L129*10783+M129*16068</f>
        <v>0</v>
      </c>
      <c r="Q129" s="21"/>
      <c r="R129" s="84"/>
    </row>
    <row r="130" spans="1:18" ht="39.950000000000003" customHeight="1" x14ac:dyDescent="0.35">
      <c r="A130" s="83"/>
      <c r="B130" s="7"/>
      <c r="C130" s="8"/>
      <c r="D130" s="9"/>
      <c r="E130" s="20" t="s">
        <v>104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f t="shared" si="30"/>
        <v>0</v>
      </c>
      <c r="O130" s="19">
        <f t="shared" si="29"/>
        <v>0</v>
      </c>
      <c r="P130" s="21">
        <f>+F130*27+G130*902+H130*3163+I130*6863+J130*14891+K130*26400+L130*52800+M130*105600</f>
        <v>0</v>
      </c>
      <c r="Q130" s="21"/>
      <c r="R130" s="84"/>
    </row>
    <row r="131" spans="1:18" ht="39.950000000000003" customHeight="1" x14ac:dyDescent="0.35">
      <c r="A131" s="83"/>
      <c r="B131" s="7"/>
      <c r="C131" s="8"/>
      <c r="D131" s="9"/>
      <c r="E131" s="20" t="s">
        <v>105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f t="shared" si="30"/>
        <v>0</v>
      </c>
      <c r="O131" s="19">
        <f t="shared" si="29"/>
        <v>0</v>
      </c>
      <c r="P131" s="21">
        <f>+F131*27+G131*370+H131*844+I131*1715+J131*3582+K131*5926+L131*7996+M131*10066</f>
        <v>0</v>
      </c>
      <c r="Q131" s="21"/>
      <c r="R131" s="84"/>
    </row>
    <row r="132" spans="1:18" ht="39.950000000000003" customHeight="1" x14ac:dyDescent="0.35">
      <c r="A132" s="83"/>
      <c r="B132" s="7"/>
      <c r="C132" s="8"/>
      <c r="D132" s="9"/>
      <c r="E132" s="20" t="s">
        <v>106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f t="shared" si="30"/>
        <v>0</v>
      </c>
      <c r="O132" s="19">
        <f t="shared" si="29"/>
        <v>0</v>
      </c>
      <c r="P132" s="21">
        <f>+F132*27+G132*414+H132*1578+I132*14831+J132*22508+K132*37122+L132*51736+M132*66350</f>
        <v>0</v>
      </c>
      <c r="Q132" s="21"/>
      <c r="R132" s="84"/>
    </row>
    <row r="133" spans="1:18" ht="39.950000000000003" customHeight="1" x14ac:dyDescent="0.35">
      <c r="A133" s="83"/>
      <c r="B133" s="13" t="s">
        <v>164</v>
      </c>
      <c r="C133" s="13" t="s">
        <v>165</v>
      </c>
      <c r="D133" s="14" t="s">
        <v>166</v>
      </c>
      <c r="E133" s="82" t="s">
        <v>109</v>
      </c>
      <c r="F133" s="23">
        <f t="shared" ref="F133:M133" si="31">SUM(F121:F132)</f>
        <v>0</v>
      </c>
      <c r="G133" s="23">
        <f t="shared" si="31"/>
        <v>0</v>
      </c>
      <c r="H133" s="23">
        <f t="shared" si="31"/>
        <v>0</v>
      </c>
      <c r="I133" s="23">
        <f t="shared" si="31"/>
        <v>0</v>
      </c>
      <c r="J133" s="23">
        <f t="shared" si="31"/>
        <v>0</v>
      </c>
      <c r="K133" s="23">
        <f t="shared" si="31"/>
        <v>0</v>
      </c>
      <c r="L133" s="23">
        <f t="shared" si="31"/>
        <v>1</v>
      </c>
      <c r="M133" s="23">
        <f t="shared" si="31"/>
        <v>2</v>
      </c>
      <c r="N133" s="11">
        <f t="shared" si="30"/>
        <v>3</v>
      </c>
      <c r="O133" s="78">
        <f>SUM(O121:O132)</f>
        <v>9.8000000000000007</v>
      </c>
      <c r="P133" s="24">
        <f>SUM(P121:P132)</f>
        <v>71861</v>
      </c>
      <c r="Q133" s="24"/>
      <c r="R133" s="80">
        <v>45715</v>
      </c>
    </row>
    <row r="134" spans="1:18" ht="39.950000000000003" customHeight="1" x14ac:dyDescent="0.35">
      <c r="A134" s="83"/>
      <c r="B134" s="6"/>
      <c r="C134" s="8"/>
      <c r="D134" s="8"/>
      <c r="E134" s="86" t="s">
        <v>95</v>
      </c>
      <c r="F134" s="68">
        <v>0</v>
      </c>
      <c r="G134" s="68">
        <v>0</v>
      </c>
      <c r="H134" s="68">
        <v>0</v>
      </c>
      <c r="I134" s="68">
        <v>0</v>
      </c>
      <c r="J134" s="68">
        <v>0</v>
      </c>
      <c r="K134" s="68">
        <v>0</v>
      </c>
      <c r="L134" s="68">
        <v>0</v>
      </c>
      <c r="M134" s="68">
        <v>0</v>
      </c>
      <c r="N134" s="45">
        <f t="shared" ref="N134:N145" si="32">SUM(F134:M134)</f>
        <v>0</v>
      </c>
      <c r="O134" s="87">
        <f t="shared" ref="O134:O143" si="33">+(F134*0.02+G134*0.05+H134*0.15)+(I134*0.55)+(J134*1.1)+(K134*2)+(L134*2.8)+(M134*3.5)</f>
        <v>0</v>
      </c>
      <c r="P134" s="45">
        <f>+F134*29+G134*312+H134*1473+I134*4854+J134*8971+K134*20080+L134*31104+M134*58614</f>
        <v>0</v>
      </c>
      <c r="Q134" s="45"/>
      <c r="R134" s="84"/>
    </row>
    <row r="135" spans="1:18" ht="39.950000000000003" customHeight="1" x14ac:dyDescent="0.35">
      <c r="A135" s="83"/>
      <c r="B135" s="6"/>
      <c r="C135" s="8"/>
      <c r="D135" s="8"/>
      <c r="E135" s="86" t="s">
        <v>96</v>
      </c>
      <c r="F135" s="68">
        <v>0</v>
      </c>
      <c r="G135" s="68">
        <v>0</v>
      </c>
      <c r="H135" s="68">
        <v>0</v>
      </c>
      <c r="I135" s="68">
        <v>0</v>
      </c>
      <c r="J135" s="68">
        <v>0</v>
      </c>
      <c r="K135" s="68">
        <v>0</v>
      </c>
      <c r="L135" s="68">
        <v>0</v>
      </c>
      <c r="M135" s="68">
        <v>0</v>
      </c>
      <c r="N135" s="45">
        <f t="shared" si="32"/>
        <v>0</v>
      </c>
      <c r="O135" s="87">
        <f t="shared" si="33"/>
        <v>0</v>
      </c>
      <c r="P135" s="45">
        <f>+F135*27+G135*361+H135*1034+I135*2147+J135*4555+K135*8762+L135*10543+M135*12863</f>
        <v>0</v>
      </c>
      <c r="Q135" s="45"/>
      <c r="R135" s="84"/>
    </row>
    <row r="136" spans="1:18" ht="39.950000000000003" customHeight="1" x14ac:dyDescent="0.35">
      <c r="A136" s="83"/>
      <c r="B136" s="6"/>
      <c r="C136" s="8"/>
      <c r="D136" s="8"/>
      <c r="E136" s="86" t="s">
        <v>97</v>
      </c>
      <c r="F136" s="68">
        <v>0</v>
      </c>
      <c r="G136" s="68">
        <v>0</v>
      </c>
      <c r="H136" s="68">
        <v>0</v>
      </c>
      <c r="I136" s="68">
        <v>0</v>
      </c>
      <c r="J136" s="68">
        <v>0</v>
      </c>
      <c r="K136" s="68">
        <v>0</v>
      </c>
      <c r="L136" s="68">
        <v>0</v>
      </c>
      <c r="M136" s="68">
        <v>0</v>
      </c>
      <c r="N136" s="45">
        <f t="shared" si="32"/>
        <v>0</v>
      </c>
      <c r="O136" s="87">
        <f t="shared" si="33"/>
        <v>0</v>
      </c>
      <c r="P136" s="45">
        <f>+F136*28+G136*409+H136*1105+I136*2529+J136*5388+K136*8705+L136*13098+M136*20399</f>
        <v>0</v>
      </c>
      <c r="Q136" s="45"/>
      <c r="R136" s="84"/>
    </row>
    <row r="137" spans="1:18" ht="39.950000000000003" customHeight="1" x14ac:dyDescent="0.35">
      <c r="A137" s="83"/>
      <c r="B137" s="6"/>
      <c r="C137" s="8"/>
      <c r="D137" s="8"/>
      <c r="E137" s="88" t="s">
        <v>98</v>
      </c>
      <c r="F137" s="68">
        <v>0</v>
      </c>
      <c r="G137" s="68">
        <v>0</v>
      </c>
      <c r="H137" s="68">
        <v>0</v>
      </c>
      <c r="I137" s="68">
        <v>0</v>
      </c>
      <c r="J137" s="68">
        <v>0</v>
      </c>
      <c r="K137" s="68">
        <v>0</v>
      </c>
      <c r="L137" s="68">
        <v>0</v>
      </c>
      <c r="M137" s="68">
        <v>0</v>
      </c>
      <c r="N137" s="45">
        <f t="shared" si="32"/>
        <v>0</v>
      </c>
      <c r="O137" s="87">
        <f t="shared" si="33"/>
        <v>0</v>
      </c>
      <c r="P137" s="45">
        <f>+F137*27+G137*233+H137*606+I137*1348+J137*3031+K137*4597+L137*7040+M137*10967</f>
        <v>0</v>
      </c>
      <c r="Q137" s="45"/>
      <c r="R137" s="84"/>
    </row>
    <row r="138" spans="1:18" ht="39.950000000000003" customHeight="1" x14ac:dyDescent="0.35">
      <c r="A138" s="83"/>
      <c r="B138" s="6"/>
      <c r="C138" s="8"/>
      <c r="D138" s="8"/>
      <c r="E138" s="86" t="s">
        <v>100</v>
      </c>
      <c r="F138" s="68">
        <v>0</v>
      </c>
      <c r="G138" s="68">
        <v>0</v>
      </c>
      <c r="H138" s="68">
        <v>0</v>
      </c>
      <c r="I138" s="68">
        <v>0</v>
      </c>
      <c r="J138" s="68">
        <v>0</v>
      </c>
      <c r="K138" s="68">
        <v>0</v>
      </c>
      <c r="L138" s="68">
        <v>0</v>
      </c>
      <c r="M138" s="68">
        <v>0</v>
      </c>
      <c r="N138" s="45">
        <f t="shared" si="32"/>
        <v>0</v>
      </c>
      <c r="O138" s="87">
        <f t="shared" si="33"/>
        <v>0</v>
      </c>
      <c r="P138" s="45">
        <f>+F138*27+G138*118+H138*334+I138*937+J138*1888+K138*3532+L138*4498+M138*5462</f>
        <v>0</v>
      </c>
      <c r="Q138" s="45"/>
      <c r="R138" s="84"/>
    </row>
    <row r="139" spans="1:18" ht="39.950000000000003" customHeight="1" x14ac:dyDescent="0.35">
      <c r="A139" s="83"/>
      <c r="B139" s="6"/>
      <c r="C139" s="8"/>
      <c r="D139" s="8"/>
      <c r="E139" s="89" t="s">
        <v>99</v>
      </c>
      <c r="F139" s="68">
        <v>0</v>
      </c>
      <c r="G139" s="68">
        <v>0</v>
      </c>
      <c r="H139" s="68">
        <v>0</v>
      </c>
      <c r="I139" s="68">
        <v>0</v>
      </c>
      <c r="J139" s="68">
        <v>0</v>
      </c>
      <c r="K139" s="68">
        <v>0</v>
      </c>
      <c r="L139" s="68">
        <v>0</v>
      </c>
      <c r="M139" s="68">
        <v>0</v>
      </c>
      <c r="N139" s="45">
        <f t="shared" si="32"/>
        <v>0</v>
      </c>
      <c r="O139" s="87">
        <f t="shared" si="33"/>
        <v>0</v>
      </c>
      <c r="P139" s="45">
        <f>+F139*27+G139*151+H139*594+I139*1444+J139*3220+K139*6812+L139*8333+M139*13543</f>
        <v>0</v>
      </c>
      <c r="Q139" s="45"/>
      <c r="R139" s="84"/>
    </row>
    <row r="140" spans="1:18" ht="39.950000000000003" customHeight="1" x14ac:dyDescent="0.35">
      <c r="A140" s="83"/>
      <c r="B140" s="6"/>
      <c r="C140" s="8"/>
      <c r="D140" s="8"/>
      <c r="E140" s="89" t="s">
        <v>167</v>
      </c>
      <c r="F140" s="68">
        <v>0</v>
      </c>
      <c r="G140" s="68">
        <v>0</v>
      </c>
      <c r="H140" s="68">
        <v>0</v>
      </c>
      <c r="I140" s="68">
        <v>0</v>
      </c>
      <c r="J140" s="68">
        <v>0</v>
      </c>
      <c r="K140" s="68">
        <v>0</v>
      </c>
      <c r="L140" s="68">
        <v>0</v>
      </c>
      <c r="M140" s="68">
        <v>0</v>
      </c>
      <c r="N140" s="45">
        <f t="shared" si="32"/>
        <v>0</v>
      </c>
      <c r="O140" s="87">
        <f t="shared" si="33"/>
        <v>0</v>
      </c>
      <c r="P140" s="45">
        <f>+F140*27+G140*151+H140*594+I140*1444+J140*3220+K140*6812+L140*8333+M140*13543</f>
        <v>0</v>
      </c>
      <c r="Q140" s="45"/>
      <c r="R140" s="84"/>
    </row>
    <row r="141" spans="1:18" ht="39.950000000000003" customHeight="1" x14ac:dyDescent="0.35">
      <c r="A141" s="83"/>
      <c r="B141" s="6"/>
      <c r="C141" s="8"/>
      <c r="D141" s="8"/>
      <c r="E141" s="89" t="s">
        <v>102</v>
      </c>
      <c r="F141" s="68">
        <v>0</v>
      </c>
      <c r="G141" s="68">
        <v>0</v>
      </c>
      <c r="H141" s="68">
        <v>0</v>
      </c>
      <c r="I141" s="68">
        <v>0</v>
      </c>
      <c r="J141" s="68">
        <v>0</v>
      </c>
      <c r="K141" s="68">
        <v>0</v>
      </c>
      <c r="L141" s="68">
        <v>0</v>
      </c>
      <c r="M141" s="68">
        <v>0</v>
      </c>
      <c r="N141" s="45">
        <f t="shared" si="32"/>
        <v>0</v>
      </c>
      <c r="O141" s="87">
        <f t="shared" si="33"/>
        <v>0</v>
      </c>
      <c r="P141" s="45">
        <f>+F141*27+G141*365+H141*968+I141*1831+J141*3678+K141*5180+L141*6341+M141*7159</f>
        <v>0</v>
      </c>
      <c r="Q141" s="45"/>
      <c r="R141" s="84"/>
    </row>
    <row r="142" spans="1:18" ht="39.950000000000003" customHeight="1" x14ac:dyDescent="0.35">
      <c r="A142" s="83"/>
      <c r="B142" s="6"/>
      <c r="C142" s="8"/>
      <c r="D142" s="8"/>
      <c r="E142" s="89" t="s">
        <v>103</v>
      </c>
      <c r="F142" s="68">
        <v>0</v>
      </c>
      <c r="G142" s="68">
        <v>0</v>
      </c>
      <c r="H142" s="68">
        <v>0</v>
      </c>
      <c r="I142" s="68">
        <v>0</v>
      </c>
      <c r="J142" s="68">
        <v>0</v>
      </c>
      <c r="K142" s="68">
        <v>0</v>
      </c>
      <c r="L142" s="68">
        <v>0</v>
      </c>
      <c r="M142" s="68">
        <v>0</v>
      </c>
      <c r="N142" s="45">
        <f t="shared" si="32"/>
        <v>0</v>
      </c>
      <c r="O142" s="87">
        <f t="shared" si="33"/>
        <v>0</v>
      </c>
      <c r="P142" s="45">
        <f>+F142*27+G142*118+H142*593+I142*1982+J142*3060+K142*4327+L142*7548+M142*11248</f>
        <v>0</v>
      </c>
      <c r="Q142" s="45"/>
      <c r="R142" s="84"/>
    </row>
    <row r="143" spans="1:18" ht="39.950000000000003" customHeight="1" x14ac:dyDescent="0.35">
      <c r="A143" s="83"/>
      <c r="B143" s="6"/>
      <c r="C143" s="8"/>
      <c r="D143" s="8"/>
      <c r="E143" s="90" t="s">
        <v>104</v>
      </c>
      <c r="F143" s="68">
        <v>0</v>
      </c>
      <c r="G143" s="68">
        <v>0</v>
      </c>
      <c r="H143" s="68">
        <v>0</v>
      </c>
      <c r="I143" s="68">
        <v>0</v>
      </c>
      <c r="J143" s="68">
        <v>0</v>
      </c>
      <c r="K143" s="68">
        <v>0</v>
      </c>
      <c r="L143" s="68">
        <v>0</v>
      </c>
      <c r="M143" s="68">
        <v>0</v>
      </c>
      <c r="N143" s="45">
        <f t="shared" si="32"/>
        <v>0</v>
      </c>
      <c r="O143" s="87">
        <f t="shared" si="33"/>
        <v>0</v>
      </c>
      <c r="P143" s="45">
        <f>+F143*27+G143*631+H143*2214+I143*4804+J143*10423+K143*18480+L143*36960+M143*73920</f>
        <v>0</v>
      </c>
      <c r="Q143" s="45"/>
      <c r="R143" s="84"/>
    </row>
    <row r="144" spans="1:18" ht="39.950000000000003" customHeight="1" x14ac:dyDescent="0.35">
      <c r="A144" s="83"/>
      <c r="B144" s="6"/>
      <c r="C144" s="8"/>
      <c r="D144" s="8"/>
      <c r="E144" s="89" t="s">
        <v>105</v>
      </c>
      <c r="F144" s="68">
        <v>0</v>
      </c>
      <c r="G144" s="68">
        <v>0</v>
      </c>
      <c r="H144" s="68">
        <v>0</v>
      </c>
      <c r="I144" s="68">
        <v>1</v>
      </c>
      <c r="J144" s="68">
        <v>1</v>
      </c>
      <c r="K144" s="68">
        <v>0</v>
      </c>
      <c r="L144" s="68">
        <v>0</v>
      </c>
      <c r="M144" s="68">
        <v>0</v>
      </c>
      <c r="N144" s="45">
        <f t="shared" si="32"/>
        <v>2</v>
      </c>
      <c r="O144" s="87">
        <f>+(F144*0.02+G144*0.05+H144*0.15)+(I144*0.55)+(J144*1.1)+(K144*2)+(L144*2.8)+(M144*3.5)</f>
        <v>1.6500000000000001</v>
      </c>
      <c r="P144" s="45">
        <f>+F144*27+G144*258+H144*590+I144*1200+J144*2508+K144*4147+L144*5597+M144*7045</f>
        <v>3708</v>
      </c>
      <c r="Q144" s="45"/>
      <c r="R144" s="84"/>
    </row>
    <row r="145" spans="1:18" ht="39.950000000000003" customHeight="1" x14ac:dyDescent="0.35">
      <c r="A145" s="83"/>
      <c r="B145" s="6"/>
      <c r="C145" s="8"/>
      <c r="D145" s="8"/>
      <c r="E145" s="89" t="s">
        <v>106</v>
      </c>
      <c r="F145" s="68">
        <v>0</v>
      </c>
      <c r="G145" s="68">
        <v>0</v>
      </c>
      <c r="H145" s="68">
        <v>0</v>
      </c>
      <c r="I145" s="68">
        <v>0</v>
      </c>
      <c r="J145" s="68">
        <v>0</v>
      </c>
      <c r="K145" s="68">
        <v>0</v>
      </c>
      <c r="L145" s="68">
        <v>0</v>
      </c>
      <c r="M145" s="68">
        <v>0</v>
      </c>
      <c r="N145" s="45">
        <f t="shared" si="32"/>
        <v>0</v>
      </c>
      <c r="O145" s="87">
        <f>+(F145*0.02+G145*0.05+H145*0.15)+(I145*0.55)+(J145*1.1)+(K145*2)+(L145*2.8)+(M145*3.5)</f>
        <v>0</v>
      </c>
      <c r="P145" s="45">
        <f>+F145*27+G145*960+H145*5723+I145*11864+J145*18006+K145*29698+L145*41389+M145*53081</f>
        <v>0</v>
      </c>
      <c r="Q145" s="45"/>
      <c r="R145" s="84"/>
    </row>
    <row r="146" spans="1:18" ht="64.5" customHeight="1" x14ac:dyDescent="0.35">
      <c r="A146" s="83"/>
      <c r="B146" s="13" t="s">
        <v>168</v>
      </c>
      <c r="C146" s="13" t="s">
        <v>169</v>
      </c>
      <c r="D146" s="14" t="s">
        <v>160</v>
      </c>
      <c r="E146" s="91" t="s">
        <v>109</v>
      </c>
      <c r="F146" s="92">
        <f t="shared" ref="F146:N146" si="34">SUM(F134:F145)</f>
        <v>0</v>
      </c>
      <c r="G146" s="92">
        <f t="shared" si="34"/>
        <v>0</v>
      </c>
      <c r="H146" s="92">
        <f t="shared" si="34"/>
        <v>0</v>
      </c>
      <c r="I146" s="92">
        <f t="shared" si="34"/>
        <v>1</v>
      </c>
      <c r="J146" s="92">
        <f t="shared" si="34"/>
        <v>1</v>
      </c>
      <c r="K146" s="92">
        <f t="shared" si="34"/>
        <v>0</v>
      </c>
      <c r="L146" s="92">
        <f t="shared" si="34"/>
        <v>0</v>
      </c>
      <c r="M146" s="92">
        <f t="shared" si="34"/>
        <v>0</v>
      </c>
      <c r="N146" s="92">
        <f t="shared" si="34"/>
        <v>2</v>
      </c>
      <c r="O146" s="93">
        <f>SUM(O134:O145)</f>
        <v>1.6500000000000001</v>
      </c>
      <c r="P146" s="94">
        <f>SUM(P134:P145)</f>
        <v>3708</v>
      </c>
      <c r="Q146" s="94"/>
      <c r="R146" s="84"/>
    </row>
    <row r="147" spans="1:18" ht="172.5" customHeight="1" x14ac:dyDescent="0.25">
      <c r="A147" s="49">
        <v>8</v>
      </c>
      <c r="B147" s="13" t="s">
        <v>170</v>
      </c>
      <c r="C147" s="13" t="s">
        <v>171</v>
      </c>
      <c r="D147" s="13" t="s">
        <v>172</v>
      </c>
      <c r="E147" s="91" t="s">
        <v>109</v>
      </c>
      <c r="F147" s="92">
        <f>SUM(F146+F133+F120+F107)</f>
        <v>0</v>
      </c>
      <c r="G147" s="92">
        <f t="shared" ref="G147:O147" si="35">SUM(G146+G133+G120+G107)</f>
        <v>7</v>
      </c>
      <c r="H147" s="92">
        <f t="shared" si="35"/>
        <v>15</v>
      </c>
      <c r="I147" s="92">
        <f t="shared" si="35"/>
        <v>6</v>
      </c>
      <c r="J147" s="92">
        <f t="shared" si="35"/>
        <v>4</v>
      </c>
      <c r="K147" s="92">
        <f t="shared" si="35"/>
        <v>2</v>
      </c>
      <c r="L147" s="92">
        <f t="shared" si="35"/>
        <v>5</v>
      </c>
      <c r="M147" s="92">
        <f t="shared" si="35"/>
        <v>4</v>
      </c>
      <c r="N147" s="92">
        <f t="shared" si="35"/>
        <v>43</v>
      </c>
      <c r="O147" s="93">
        <f t="shared" si="35"/>
        <v>42.300000000000004</v>
      </c>
      <c r="P147" s="94">
        <f>SUM(P146+P133+P120+P107)</f>
        <v>183766</v>
      </c>
      <c r="Q147" s="24">
        <f>P147*5%</f>
        <v>9188.3000000000011</v>
      </c>
      <c r="R147" s="80">
        <v>45715</v>
      </c>
    </row>
    <row r="148" spans="1:18" ht="59.25" customHeight="1" x14ac:dyDescent="0.25">
      <c r="A148" s="79"/>
      <c r="B148" s="17"/>
      <c r="C148" s="17"/>
      <c r="D148" s="98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99"/>
      <c r="P148" s="100"/>
      <c r="Q148" s="100"/>
      <c r="R148" s="27"/>
    </row>
  </sheetData>
  <mergeCells count="18">
    <mergeCell ref="L2:L3"/>
    <mergeCell ref="M2:M3"/>
    <mergeCell ref="N2:N3"/>
    <mergeCell ref="P2:P3"/>
    <mergeCell ref="R2:R3"/>
    <mergeCell ref="O2:O3"/>
    <mergeCell ref="A1:R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" right="0.7" top="0.75" bottom="0.75" header="0.3" footer="0.3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Open auction cut material</vt:lpstr>
      <vt:lpstr>Open auction Green standing tre</vt:lpstr>
      <vt:lpstr>'Open auction cut material'!Print_Area</vt:lpstr>
      <vt:lpstr>'Open auction Green standing tre'!Print_Area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2025-03-05T04:53:01Z</cp:lastPrinted>
  <dcterms:created xsi:type="dcterms:W3CDTF">2025-01-30T06:25:06Z</dcterms:created>
  <dcterms:modified xsi:type="dcterms:W3CDTF">2025-03-05T05:21:48Z</dcterms:modified>
</cp:coreProperties>
</file>